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4.3" sheetId="1" r:id="rId1"/>
    <sheet name="Hoja3" sheetId="2" state="hidden" r:id="rId2"/>
    <sheet name="Hoja4" sheetId="3" state="hidden" r:id="rId3"/>
    <sheet name="Hoja5" sheetId="4" state="hidden" r:id="rId4"/>
  </sheets>
  <definedNames>
    <definedName name="_xlnm._FilterDatabase" localSheetId="2" hidden="1">'Hoja4'!$A$1:$H$273</definedName>
    <definedName name="_xlnm._FilterDatabase" localSheetId="3" hidden="1">'Hoja5'!$A$1:$H$332</definedName>
    <definedName name="_xlnm.Print_Area" localSheetId="0">'cuadro4.3'!$B$1:$F$34</definedName>
  </definedNames>
  <calcPr fullCalcOnLoad="1"/>
  <pivotCaches>
    <pivotCache cacheId="4" r:id="rId5"/>
    <pivotCache cacheId="2" r:id="rId6"/>
    <pivotCache cacheId="5" r:id="rId7"/>
  </pivotCaches>
</workbook>
</file>

<file path=xl/sharedStrings.xml><?xml version="1.0" encoding="utf-8"?>
<sst xmlns="http://schemas.openxmlformats.org/spreadsheetml/2006/main" count="1729" uniqueCount="311">
  <si>
    <t>CONTINENTE</t>
  </si>
  <si>
    <t>TOTAL</t>
  </si>
  <si>
    <t>ASIA</t>
  </si>
  <si>
    <t>EUROPA</t>
  </si>
  <si>
    <t>GRAFICO 14</t>
  </si>
  <si>
    <t>Fuente: Servicio Nacional de Aduanas</t>
  </si>
  <si>
    <t>Asia</t>
  </si>
  <si>
    <t>Europa</t>
  </si>
  <si>
    <t>Oceanía</t>
  </si>
  <si>
    <t>Total</t>
  </si>
  <si>
    <t>Tonelaje</t>
  </si>
  <si>
    <t>Flete</t>
  </si>
  <si>
    <t>África</t>
  </si>
  <si>
    <t>EXPORTACIÓN</t>
  </si>
  <si>
    <t>IMPORTACIÓN</t>
  </si>
  <si>
    <t>ÁFRICA</t>
  </si>
  <si>
    <t>AMÉRICA</t>
  </si>
  <si>
    <t>OCEANÍA</t>
  </si>
  <si>
    <t>Fob</t>
  </si>
  <si>
    <t>América Central</t>
  </si>
  <si>
    <t>América del Norte</t>
  </si>
  <si>
    <t>América del Sur</t>
  </si>
  <si>
    <t>(Valor fob-flete en miles de US$)</t>
  </si>
  <si>
    <t>4.3.- Tonelaje, Fob, Flete exportado e importado según continente de destino y origen</t>
  </si>
  <si>
    <t>Otros países no clasificados</t>
  </si>
  <si>
    <t>OTROS PAÍSES NO CLASIFICADOS</t>
  </si>
  <si>
    <t>Ton</t>
  </si>
  <si>
    <t>Africa</t>
  </si>
  <si>
    <t>Oceania</t>
  </si>
  <si>
    <t>Total general</t>
  </si>
  <si>
    <t>Suma de Ton</t>
  </si>
  <si>
    <t>Datos</t>
  </si>
  <si>
    <t>Otros</t>
  </si>
  <si>
    <t>NMContinente</t>
  </si>
  <si>
    <t>ton</t>
  </si>
  <si>
    <t>fob</t>
  </si>
  <si>
    <t>flete</t>
  </si>
  <si>
    <t>NMPais</t>
  </si>
  <si>
    <t>Albania</t>
  </si>
  <si>
    <t>Alemania</t>
  </si>
  <si>
    <t>Andorra</t>
  </si>
  <si>
    <t>Angola</t>
  </si>
  <si>
    <t>Antillas Neerlandesas</t>
  </si>
  <si>
    <t>Arabia Saudita</t>
  </si>
  <si>
    <t>Argelia</t>
  </si>
  <si>
    <t>Argentina</t>
  </si>
  <si>
    <t>Armenia</t>
  </si>
  <si>
    <t>Australia</t>
  </si>
  <si>
    <t>Austria</t>
  </si>
  <si>
    <t>Azerbaiyan</t>
  </si>
  <si>
    <t>0.574</t>
  </si>
  <si>
    <t>0.790</t>
  </si>
  <si>
    <t>Bahamas</t>
  </si>
  <si>
    <t>Bahrein</t>
  </si>
  <si>
    <t>Bangladesh</t>
  </si>
  <si>
    <t>Barbados</t>
  </si>
  <si>
    <t>Belarus</t>
  </si>
  <si>
    <t>Bélgica</t>
  </si>
  <si>
    <t>Bermudas</t>
  </si>
  <si>
    <t>Bolivia</t>
  </si>
  <si>
    <t>Bosnia y Herzegovina</t>
  </si>
  <si>
    <t>Brasil</t>
  </si>
  <si>
    <t>Brunei</t>
  </si>
  <si>
    <t>Bulgaria</t>
  </si>
  <si>
    <t>Cambodia</t>
  </si>
  <si>
    <t>Camerún</t>
  </si>
  <si>
    <t>Canadá</t>
  </si>
  <si>
    <t>Chile</t>
  </si>
  <si>
    <t>China</t>
  </si>
  <si>
    <t>Chipre</t>
  </si>
  <si>
    <t>Colombia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</si>
  <si>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</si>
  <si>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</si>
  <si>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</si>
  <si>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</si>
  <si>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</si>
  <si>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</si>
  <si>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</si>
  <si>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</si>
  <si>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</si>
  <si>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</si>
  <si>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Emiratos Arabes Unidos</t>
  </si>
  <si>
    <t>Eslovenia</t>
  </si>
  <si>
    <t>España</t>
  </si>
  <si>
    <t>Estados Unidos de América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</si>
  <si>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</si>
  <si>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</si>
  <si>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</si>
  <si>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</si>
  <si>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</si>
  <si>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</si>
  <si>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</si>
  <si>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</si>
  <si>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</si>
  <si>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</si>
  <si>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Grecia</t>
  </si>
  <si>
    <t>Guatemala</t>
  </si>
  <si>
    <t>Guinea - Bissau</t>
  </si>
  <si>
    <t>Guinea Ecuatorial</t>
  </si>
  <si>
    <t>Guyana</t>
  </si>
  <si>
    <t>0.498</t>
  </si>
  <si>
    <t>0.210</t>
  </si>
  <si>
    <t>Haití</t>
  </si>
  <si>
    <t>Holanda</t>
  </si>
  <si>
    <t>Honduras</t>
  </si>
  <si>
    <t>Hong Kong (Región administrativa especial de China)</t>
  </si>
  <si>
    <t>Hungria</t>
  </si>
  <si>
    <t>India</t>
  </si>
  <si>
    <t>Indonesia</t>
  </si>
  <si>
    <t>Irán</t>
  </si>
  <si>
    <t>Irlanda</t>
  </si>
  <si>
    <t>Islandia</t>
  </si>
  <si>
    <t>Israel</t>
  </si>
  <si>
    <t>Italia</t>
  </si>
  <si>
    <t>Jamaica</t>
  </si>
  <si>
    <t>Japón</t>
  </si>
  <si>
    <t>Jordania</t>
  </si>
  <si>
    <t>Kasajstán</t>
  </si>
  <si>
    <t>Kenia</t>
  </si>
  <si>
    <t>Kuwait</t>
  </si>
  <si>
    <t>Laos</t>
  </si>
  <si>
    <t>Letonia</t>
  </si>
  <si>
    <t>Libano</t>
  </si>
  <si>
    <t>Liberia</t>
  </si>
  <si>
    <t>0.010</t>
  </si>
  <si>
    <t>Liechtenstein</t>
  </si>
  <si>
    <t>Lituania</t>
  </si>
  <si>
    <t>Luxemburgo</t>
  </si>
  <si>
    <t>Macao</t>
  </si>
  <si>
    <t>0.045</t>
  </si>
  <si>
    <t>0.117</t>
  </si>
  <si>
    <t>Macedonia</t>
  </si>
  <si>
    <t>0.298</t>
  </si>
  <si>
    <t>0.565</t>
  </si>
  <si>
    <t>Madagascar</t>
  </si>
  <si>
    <t>Malasia</t>
  </si>
  <si>
    <t>Malta</t>
  </si>
  <si>
    <t>Marruecos</t>
  </si>
  <si>
    <t>Mauricio</t>
  </si>
  <si>
    <t>Mauritania</t>
  </si>
  <si>
    <t>México</t>
  </si>
  <si>
    <t>Moldova</t>
  </si>
  <si>
    <t>Monaco</t>
  </si>
  <si>
    <t>0.003</t>
  </si>
  <si>
    <t>0.720</t>
  </si>
  <si>
    <t>0.014</t>
  </si>
  <si>
    <t>Montenegro</t>
  </si>
  <si>
    <t>0.796</t>
  </si>
  <si>
    <t>0.322</t>
  </si>
  <si>
    <t>Mozambique</t>
  </si>
  <si>
    <t>Myanmar (ex Birmania)</t>
  </si>
  <si>
    <t>Namibia</t>
  </si>
  <si>
    <t>Nepal</t>
  </si>
  <si>
    <t>Nicaragua</t>
  </si>
  <si>
    <t>Nigeria</t>
  </si>
  <si>
    <t>Noruega</t>
  </si>
  <si>
    <t>Nueva Zelandia</t>
  </si>
  <si>
    <t>Omán</t>
  </si>
  <si>
    <t>Origenes o Destinaciones no precisadas por razones comerciales o militares</t>
  </si>
  <si>
    <t>Pakistán</t>
  </si>
  <si>
    <t>Panamá</t>
  </si>
  <si>
    <t>Paraguay</t>
  </si>
  <si>
    <t>Perú</t>
  </si>
  <si>
    <t>Polonia</t>
  </si>
  <si>
    <t>Portugal</t>
  </si>
  <si>
    <t>Puerto Rico</t>
  </si>
  <si>
    <t>Qatar</t>
  </si>
  <si>
    <t>Reino Unido</t>
  </si>
  <si>
    <t>República Checa</t>
  </si>
  <si>
    <t>República de Serbia</t>
  </si>
  <si>
    <t>República de Yemen</t>
  </si>
  <si>
    <t>República Dominicana</t>
  </si>
  <si>
    <t>República Eslovaca</t>
  </si>
  <si>
    <t>Rumania</t>
  </si>
  <si>
    <t>Rusia</t>
  </si>
  <si>
    <t>Samoa Occidental</t>
  </si>
  <si>
    <t>San Marino</t>
  </si>
  <si>
    <t>San Vicente y las Granadinas</t>
  </si>
  <si>
    <t>Senegal</t>
  </si>
  <si>
    <t>Singapur</t>
  </si>
  <si>
    <t>Siria</t>
  </si>
  <si>
    <t>Sri Lanka</t>
  </si>
  <si>
    <t>Sudáfrica</t>
  </si>
  <si>
    <t>Suecia</t>
  </si>
  <si>
    <t>Suiza</t>
  </si>
  <si>
    <t>Taiwán (Formosa)</t>
  </si>
  <si>
    <t>Tanzania</t>
  </si>
  <si>
    <t>Territorio Francés en América</t>
  </si>
  <si>
    <t>Territorio Holandes en América</t>
  </si>
  <si>
    <t>Thailandia</t>
  </si>
  <si>
    <t>Trinidad y Tobago</t>
  </si>
  <si>
    <t>Tunez</t>
  </si>
  <si>
    <t>Turkmenistán</t>
  </si>
  <si>
    <t>Turquia</t>
  </si>
  <si>
    <t>Ucrania</t>
  </si>
  <si>
    <t>Uganda</t>
  </si>
  <si>
    <t>Uruguay</t>
  </si>
  <si>
    <t>Uzbekistan</t>
  </si>
  <si>
    <t>Vanuatu</t>
  </si>
  <si>
    <t>Venezuela</t>
  </si>
  <si>
    <t>Vietnam</t>
  </si>
  <si>
    <t>Zambia</t>
  </si>
  <si>
    <t>0.006</t>
  </si>
  <si>
    <t>Zimbabwe</t>
  </si>
  <si>
    <t>Zona Franca Arica, Zona Industrial</t>
  </si>
  <si>
    <t>0.270</t>
  </si>
  <si>
    <t>0.754</t>
  </si>
  <si>
    <t>0.037</t>
  </si>
  <si>
    <t>Zona franca Punta Arenas</t>
  </si>
  <si>
    <t>0.522</t>
  </si>
  <si>
    <t>AMERA DEL SUR</t>
  </si>
  <si>
    <t>AMERICA DEL SUR</t>
  </si>
  <si>
    <t>AMERICA DEL NORTE</t>
  </si>
  <si>
    <t>CENTRO AMERICA</t>
  </si>
  <si>
    <t>Suma de flete</t>
  </si>
  <si>
    <t>Suma de ton</t>
  </si>
  <si>
    <t>Suma de fob</t>
  </si>
  <si>
    <t xml:space="preserve">   Año 2022</t>
  </si>
  <si>
    <t>Continente</t>
  </si>
  <si>
    <t>Puerto Embarque</t>
  </si>
  <si>
    <t>CABO NEGRO</t>
  </si>
  <si>
    <t>CORONEL</t>
  </si>
  <si>
    <t>TOCOPILLA</t>
  </si>
  <si>
    <t>ARICA</t>
  </si>
  <si>
    <t>TALCAHUANO</t>
  </si>
  <si>
    <t>SAN ANTONIO</t>
  </si>
  <si>
    <t>PUERTO ANGAMOS</t>
  </si>
  <si>
    <t>LIRQUEN</t>
  </si>
  <si>
    <t>VALPARAISO</t>
  </si>
  <si>
    <t>ANTOFAGASTA</t>
  </si>
  <si>
    <t>SAN VICENTE</t>
  </si>
  <si>
    <t>HUASCO/GUACOLDA</t>
  </si>
  <si>
    <t>PUNTA ARENAS</t>
  </si>
  <si>
    <t>IQUIQUE</t>
  </si>
  <si>
    <t>MEJILLONES</t>
  </si>
  <si>
    <t>CALDERA</t>
  </si>
  <si>
    <t>COQUIMBO</t>
  </si>
  <si>
    <t>CHANARAL/BARQUITO</t>
  </si>
  <si>
    <t>PENCO</t>
  </si>
  <si>
    <t>VENTANAS</t>
  </si>
  <si>
    <t>PATILLOS</t>
  </si>
  <si>
    <t>QUINTERO</t>
  </si>
  <si>
    <t>PATACHE</t>
  </si>
  <si>
    <t>PUERTO MONTT</t>
  </si>
  <si>
    <t>CALETA COLOSO</t>
  </si>
  <si>
    <t>CORRAL</t>
  </si>
  <si>
    <t>CHACABUCO/PTO.AYSEN</t>
  </si>
  <si>
    <t>GUAYACAN</t>
  </si>
  <si>
    <t>LOS VILOS</t>
  </si>
  <si>
    <t>CALBUCO</t>
  </si>
  <si>
    <t>MICHILLA</t>
  </si>
  <si>
    <t>GREGORIO</t>
  </si>
  <si>
    <t>PUERTO WILLIAMS</t>
  </si>
  <si>
    <t>T.GNELES NORTE</t>
  </si>
  <si>
    <t>NATALES</t>
  </si>
  <si>
    <t>Tonelaje 2</t>
  </si>
  <si>
    <t>Fob 2</t>
  </si>
  <si>
    <t>Flete 2</t>
  </si>
  <si>
    <t>Suma de Tonelaje 2</t>
  </si>
  <si>
    <t>otros puertos</t>
  </si>
  <si>
    <t>Pais destino</t>
  </si>
  <si>
    <t>Antigua y Barbuda</t>
  </si>
  <si>
    <t>Aruba</t>
  </si>
  <si>
    <t>Belice</t>
  </si>
  <si>
    <t>Granada</t>
  </si>
  <si>
    <t>Islas Caymán</t>
  </si>
  <si>
    <t>Islas Virgenes (Estados Unidos de América)</t>
  </si>
  <si>
    <t>Saint Kitts &amp; Nevis</t>
  </si>
  <si>
    <t>Santa Lucía (Islas  Occidentales)</t>
  </si>
  <si>
    <t>Surinam</t>
  </si>
  <si>
    <t>Turcas y Caicos</t>
  </si>
  <si>
    <t>Anguila</t>
  </si>
  <si>
    <t>Islas Virgenes Britanicas</t>
  </si>
  <si>
    <t>Martinica</t>
  </si>
  <si>
    <t>Granda</t>
  </si>
  <si>
    <t>los Estados Unidos</t>
  </si>
  <si>
    <t>Amética Central</t>
  </si>
  <si>
    <t>Mali</t>
  </si>
  <si>
    <t>República Democratica del Congo (ex Zaire)</t>
  </si>
  <si>
    <t>Togo</t>
  </si>
  <si>
    <t>Libia</t>
  </si>
  <si>
    <t>Niger</t>
  </si>
  <si>
    <t>Benín</t>
  </si>
  <si>
    <t>Burkina Faso</t>
  </si>
  <si>
    <t>Cabo Verde</t>
  </si>
  <si>
    <t>República del Congo</t>
  </si>
  <si>
    <t>Territorio Francés en África</t>
  </si>
  <si>
    <t>Guinea</t>
  </si>
  <si>
    <t>Rwanda</t>
  </si>
  <si>
    <t>Mongolia</t>
  </si>
  <si>
    <t>Tadjikistán</t>
  </si>
  <si>
    <t>Maldivas (Isla Maldivas)</t>
  </si>
  <si>
    <t>Iraq</t>
  </si>
  <si>
    <t>Kirgistán</t>
  </si>
  <si>
    <t>Guam</t>
  </si>
  <si>
    <t>Tonga (Isla Tonga)</t>
  </si>
  <si>
    <t>Papua Nueva Guinea</t>
  </si>
  <si>
    <t>Micronesia</t>
  </si>
  <si>
    <t>Polinesia Francesa</t>
  </si>
  <si>
    <t>Islas Marianas del Norte</t>
  </si>
  <si>
    <t>Nueva Caledonia</t>
  </si>
  <si>
    <t>Islas Cook</t>
  </si>
  <si>
    <t>Aprovisionamiento (Rancho) de naves y aeronaves extranjeras y de maderas para estibar mercancías cargadas en puertos chilenos</t>
  </si>
  <si>
    <t>Combustibles y lubricantes destinados al consumo de naves y aeronaves extranjeras y de revistas con el mismo objeto</t>
  </si>
  <si>
    <t>Afghanistán</t>
  </si>
  <si>
    <t>Fo</t>
  </si>
  <si>
    <t>Fl</t>
  </si>
  <si>
    <t>Suma de Fo</t>
  </si>
  <si>
    <t>Suma de Fl</t>
  </si>
  <si>
    <t>Tonelaje exportado e importado según continente destino y origen</t>
  </si>
  <si>
    <t>Año 2022</t>
  </si>
</sst>
</file>

<file path=xl/styles.xml><?xml version="1.0" encoding="utf-8"?>
<styleSheet xmlns="http://schemas.openxmlformats.org/spreadsheetml/2006/main">
  <numFmts count="6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Ch&quot;\$&quot;&quot;#.##000;&quot;Ch&quot;\$&quot; -&quot;#.##000"/>
    <numFmt numFmtId="209" formatCode="#,##0.0"/>
    <numFmt numFmtId="210" formatCode="_(* #,##0.0_);_(* \(#,##0.0\);_(* &quot;-&quot;_);_(@_)"/>
    <numFmt numFmtId="211" formatCode="_(* #,##0.00_);_(* \(#,##0.00\);_(* &quot;-&quot;_);_(@_)"/>
    <numFmt numFmtId="212" formatCode="0.0%"/>
    <numFmt numFmtId="213" formatCode="_-* #,##0.0_-;\-* #,##0.0_-;_-* &quot;-&quot;_-;_-@_-"/>
    <numFmt numFmtId="214" formatCode="_-* #,##0.00_-;\-* #,##0.00_-;_-* &quot;-&quot;_-;_-@_-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[$-340A]dddd\,\ dd&quot; de &quot;mmmm&quot; de &quot;yyyy"/>
  </numFmts>
  <fonts count="5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Geneva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8"/>
      <color indexed="8"/>
      <name val="Arial"/>
      <family val="2"/>
    </font>
    <font>
      <sz val="8"/>
      <name val="Segoe UI"/>
      <family val="2"/>
    </font>
    <font>
      <b/>
      <sz val="14"/>
      <color indexed="8"/>
      <name val="Arial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Genev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.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6">
    <xf numFmtId="0" fontId="0" fillId="0" borderId="0" xfId="0" applyAlignment="1">
      <alignment/>
    </xf>
    <xf numFmtId="183" fontId="4" fillId="0" borderId="0" xfId="0" applyNumberFormat="1" applyFont="1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8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9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169" fontId="0" fillId="0" borderId="22" xfId="0" applyNumberFormat="1" applyBorder="1" applyAlignment="1">
      <alignment/>
    </xf>
    <xf numFmtId="169" fontId="0" fillId="0" borderId="23" xfId="0" applyNumberFormat="1" applyBorder="1" applyAlignment="1">
      <alignment/>
    </xf>
    <xf numFmtId="169" fontId="4" fillId="33" borderId="10" xfId="0" applyNumberFormat="1" applyFont="1" applyFill="1" applyBorder="1" applyAlignment="1">
      <alignment horizontal="right"/>
    </xf>
    <xf numFmtId="214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34" borderId="0" xfId="0" applyFill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5" fillId="0" borderId="0" xfId="0" applyNumberFormat="1" applyFont="1" applyAlignment="1">
      <alignment vertical="center"/>
    </xf>
    <xf numFmtId="0" fontId="55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12625"/>
          <c:w val="0.81725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'cuadro4.3'!$J$5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'cuadro4.3'!$I$6:$I$10</c:f>
              <c:strCache/>
            </c:strRef>
          </c:cat>
          <c:val>
            <c:numRef>
              <c:f>'cuadro4.3'!$J$6:$J$10</c:f>
              <c:numCache/>
            </c:numRef>
          </c:val>
          <c:shape val="box"/>
        </c:ser>
        <c:ser>
          <c:idx val="1"/>
          <c:order val="1"/>
          <c:tx>
            <c:strRef>
              <c:f>'cuadro4.3'!$K$5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'cuadro4.3'!$I$6:$I$10</c:f>
              <c:strCache/>
            </c:strRef>
          </c:cat>
          <c:val>
            <c:numRef>
              <c:f>'cuadro4.3'!$K$6:$K$10</c:f>
              <c:numCache/>
            </c:numRef>
          </c:val>
          <c:shape val="box"/>
        </c:ser>
        <c:shape val="box"/>
        <c:axId val="13922873"/>
        <c:axId val="58196994"/>
      </c:bar3D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8196994"/>
        <c:crosses val="autoZero"/>
        <c:auto val="0"/>
        <c:lblOffset val="100"/>
        <c:tickLblSkip val="1"/>
        <c:noMultiLvlLbl val="0"/>
      </c:catAx>
      <c:valAx>
        <c:axId val="58196994"/>
        <c:scaling>
          <c:orientation val="minMax"/>
          <c:max val="4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13922873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5"/>
          <c:y val="0.86275"/>
          <c:w val="0.37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37</xdr:row>
      <xdr:rowOff>114300</xdr:rowOff>
    </xdr:from>
    <xdr:to>
      <xdr:col>9</xdr:col>
      <xdr:colOff>723900</xdr:colOff>
      <xdr:row>68</xdr:row>
      <xdr:rowOff>28575</xdr:rowOff>
    </xdr:to>
    <xdr:graphicFrame>
      <xdr:nvGraphicFramePr>
        <xdr:cNvPr id="1" name="Chart 1"/>
        <xdr:cNvGraphicFramePr/>
      </xdr:nvGraphicFramePr>
      <xdr:xfrm>
        <a:off x="866775" y="5457825"/>
        <a:ext cx="96869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55" sheet="Hoja3"/>
  </cacheSource>
  <cacheFields count="5">
    <cacheField name="NMContinente">
      <sharedItems containsMixedTypes="0" count="9">
        <s v="Europa"/>
        <s v="Africa"/>
        <s v="CENTRO AMERICA"/>
        <s v="Asia"/>
        <s v="AMERA DEL SUR"/>
        <s v="Oceania"/>
        <s v="AMERICA DEL SUR"/>
        <s v="AMERICA DEL NORTE"/>
        <s v="Otros"/>
      </sharedItems>
    </cacheField>
    <cacheField name="NMPais">
      <sharedItems containsMixedTypes="0"/>
    </cacheField>
    <cacheField name="ton">
      <sharedItems containsMixedTypes="1" containsNumber="1" containsInteger="1" count="153">
        <n v="20644"/>
        <n v="514377694"/>
        <n v="11847"/>
        <n v="498143694"/>
        <n v="50913"/>
        <n v="8663388"/>
        <n v="1160866"/>
        <n v="2855808896"/>
        <n v="560109"/>
        <n v="2279153658"/>
        <n v="89458105"/>
        <s v="0.574"/>
        <n v="24347"/>
        <n v="3421127"/>
        <n v="19483427"/>
        <n v="41740"/>
        <n v="470452"/>
        <n v="232147552"/>
        <n v="1208"/>
        <n v="386186814"/>
        <n v="61172"/>
        <n v="7217766975"/>
        <n v="33009695"/>
        <n v="39067008"/>
        <n v="2592020"/>
        <n v="20615"/>
        <n v="1204779179"/>
        <n v="2822230"/>
        <n v="6812965013"/>
        <n v="125409"/>
        <n v="4418293470"/>
        <n v="1455349790"/>
        <n v="450976"/>
        <n v="14376286"/>
        <n v="330510"/>
        <n v="1471968"/>
        <n v="20893545"/>
        <n v="15382"/>
        <n v="1840150864"/>
        <n v="14274339"/>
        <n v="9783535"/>
        <n v="12777327"/>
        <n v="1927999"/>
        <n v="514343899"/>
        <n v="14826251732"/>
        <n v="3899609"/>
        <n v="20791"/>
        <n v="37829"/>
        <n v="22665057"/>
        <n v="133884738"/>
        <n v="195524920"/>
        <n v="44560"/>
        <n v="5332150"/>
        <n v="1828476"/>
        <n v="121408"/>
        <n v="68689690"/>
        <n v="194118031"/>
        <n v="200000"/>
        <n v="890454449"/>
        <s v="0.498"/>
        <n v="1860637"/>
        <n v="244357887"/>
        <n v="4781619"/>
        <n v="4859240"/>
        <n v="7832267"/>
        <n v="200921804"/>
        <n v="152777765"/>
        <n v="460999"/>
        <n v="9180826"/>
        <n v="533229"/>
        <n v="13610611"/>
        <n v="226906552"/>
        <n v="133776"/>
        <n v="1504138883"/>
        <n v="1021746"/>
        <n v="230993392"/>
        <n v="1010920"/>
        <n v="26250"/>
        <n v="1018"/>
        <n v="7359552"/>
        <n v="123759"/>
        <n v="3260"/>
        <n v="5073"/>
        <n v="15382408"/>
        <n v="3534992"/>
        <s v="0.045"/>
        <s v="0.298"/>
        <n v="19532"/>
        <n v="103887050"/>
        <n v="317245"/>
        <n v="7695993"/>
        <n v="103807"/>
        <n v="102862"/>
        <n v="695655438"/>
        <n v="236737"/>
        <s v="0.003"/>
        <s v="0.796"/>
        <n v="130391"/>
        <n v="727615"/>
        <n v="63033"/>
        <n v="11278"/>
        <n v="8140065"/>
        <n v="66589280"/>
        <n v="14036316"/>
        <n v="16280333"/>
        <n v="24830326"/>
        <n v="42701551"/>
        <n v="439628"/>
        <n v="14384365"/>
        <n v="26955365"/>
        <n v="854742972"/>
        <n v="2258734795"/>
        <n v="154718540"/>
        <n v="22556761"/>
        <n v="20129"/>
        <n v="29887608"/>
        <n v="94182863"/>
        <n v="21810111"/>
        <n v="4089146"/>
        <n v="184520"/>
        <n v="6184970"/>
        <n v="7343598"/>
        <n v="9066336"/>
        <n v="37367450"/>
        <n v="2207"/>
        <n v="3835"/>
        <n v="24464"/>
        <n v="263485"/>
        <n v="10808482"/>
        <n v="47608"/>
        <n v="12833402"/>
        <n v="26329892"/>
        <n v="79916912"/>
        <n v="15691168"/>
        <n v="31951380"/>
        <n v="180000"/>
        <n v="8603"/>
        <n v="255300"/>
        <n v="111208050"/>
        <n v="871635522"/>
        <n v="3781650"/>
        <n v="162551"/>
        <n v="309121111"/>
        <n v="2784116"/>
        <n v="12901"/>
        <n v="62840153"/>
        <n v="2005416"/>
        <n v="11323"/>
        <n v="6485959"/>
        <n v="665473671"/>
        <n v="157389"/>
        <s v="0.270"/>
        <n v="24938"/>
      </sharedItems>
    </cacheField>
    <cacheField name="fob">
      <sharedItems containsMixedTypes="1" containsNumber="1" containsInteger="1" count="154">
        <n v="163245"/>
        <n v="1893322644"/>
        <n v="467011"/>
        <n v="378409701"/>
        <n v="16974"/>
        <n v="11255031"/>
        <n v="5701223"/>
        <n v="1075408497"/>
        <n v="8240844"/>
        <n v="717510061"/>
        <n v="284320317"/>
        <n v="8255"/>
        <n v="106151"/>
        <n v="3731173"/>
        <n v="229879326"/>
        <n v="23609"/>
        <n v="4319128"/>
        <n v="376102550"/>
        <n v="36510"/>
        <n v="193909786"/>
        <n v="1392077"/>
        <n v="5279475911"/>
        <n v="20798224"/>
        <n v="11890704"/>
        <n v="58425796"/>
        <n v="44169"/>
        <n v="741645073"/>
        <n v="8221572"/>
        <n v="18506315703"/>
        <n v="1236481"/>
        <n v="1481703055"/>
        <n v="1316333871"/>
        <n v="1280229"/>
        <n v="29260724"/>
        <n v="4366903"/>
        <n v="2537103"/>
        <n v="114259356"/>
        <n v="14606"/>
        <n v="1138054006"/>
        <n v="19818554"/>
        <n v="12193546"/>
        <n v="26411784"/>
        <n v="14892497"/>
        <n v="1570432058"/>
        <n v="16889230840"/>
        <n v="8325374"/>
        <n v="277073"/>
        <n v="55536"/>
        <n v="39403716"/>
        <n v="260521501"/>
        <n v="991806394"/>
        <n v="47185"/>
        <n v="11343507"/>
        <n v="6340737"/>
        <n v="249453"/>
        <n v="27522285"/>
        <n v="136864076"/>
        <n v="616900"/>
        <n v="437111963"/>
        <n v="4093"/>
        <n v="952150"/>
        <n v="386295667"/>
        <n v="9932396"/>
        <n v="17350923"/>
        <n v="62882937"/>
        <n v="1106163307"/>
        <n v="396105280"/>
        <n v="474436"/>
        <n v="58761776"/>
        <n v="2925664"/>
        <n v="78159498"/>
        <n v="1112374806"/>
        <n v="484996"/>
        <n v="2029271884"/>
        <n v="7439651"/>
        <n v="100290868"/>
        <n v="3853494"/>
        <n v="18870"/>
        <n v="37074"/>
        <n v="5823921"/>
        <n v="281290"/>
        <s v="0.010"/>
        <n v="48635"/>
        <n v="26843770"/>
        <n v="10002895"/>
        <n v="2016"/>
        <n v="2427"/>
        <n v="499422"/>
        <n v="198447584"/>
        <n v="14698339"/>
        <n v="19365902"/>
        <n v="213541"/>
        <n v="252042"/>
        <n v="1789615394"/>
        <n v="287695"/>
        <s v="0.720"/>
        <n v="4218"/>
        <n v="411451"/>
        <n v="13590232"/>
        <n v="78877"/>
        <n v="87321"/>
        <n v="5304505"/>
        <n v="50582126"/>
        <n v="112921339"/>
        <n v="96584583"/>
        <n v="19060899"/>
        <n v="656043986"/>
        <n v="5393026"/>
        <n v="90323318"/>
        <n v="42091341"/>
        <n v="268594929"/>
        <n v="1152064485"/>
        <n v="189586101"/>
        <n v="111811391"/>
        <n v="1033790"/>
        <n v="30253028"/>
        <n v="386259026"/>
        <n v="98279372"/>
        <n v="11447336"/>
        <n v="260215"/>
        <n v="12458703"/>
        <n v="35284498"/>
        <n v="40458228"/>
        <n v="52600098"/>
        <n v="172931"/>
        <n v="58388"/>
        <n v="148858"/>
        <n v="457301"/>
        <n v="36991365"/>
        <n v="93689"/>
        <n v="52063335"/>
        <n v="60373335"/>
        <n v="377705840"/>
        <n v="101580084"/>
        <n v="202837876"/>
        <n v="124968"/>
        <n v="130288"/>
        <n v="36853"/>
        <n v="600078999"/>
        <n v="503413814"/>
        <n v="5091876"/>
        <n v="620411"/>
        <n v="502014130"/>
        <n v="9752030"/>
        <n v="4558"/>
        <n v="29709399"/>
        <n v="2533080"/>
        <n v="523764"/>
        <n v="12186053"/>
        <n v="614210298"/>
        <n v="1754"/>
        <n v="502734"/>
        <s v="0.754"/>
        <n v="10479"/>
      </sharedItems>
    </cacheField>
    <cacheField name="flete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73" sheet="Hoja4"/>
  </cacheSource>
  <cacheFields count="8">
    <cacheField name="Continente">
      <sharedItems containsMixedTypes="0" count="8">
        <s v="Africa"/>
        <s v="América Central"/>
        <s v="América del Sur"/>
        <s v="América del Norte"/>
        <s v="Asia"/>
        <s v="Europa"/>
        <s v="Oceania"/>
        <s v="Otros"/>
      </sharedItems>
    </cacheField>
    <cacheField name="Puerto Embarque">
      <sharedItems containsMixedTypes="0"/>
    </cacheField>
    <cacheField name="Tonelaje">
      <sharedItems containsSemiMixedTypes="0" containsString="0" containsMixedTypes="0" containsNumber="1"/>
    </cacheField>
    <cacheField name="Tonelaje 2">
      <sharedItems containsSemiMixedTypes="0" containsString="0" containsMixedTypes="0" containsNumber="1"/>
    </cacheField>
    <cacheField name="Fob">
      <sharedItems containsSemiMixedTypes="0" containsString="0" containsMixedTypes="0" containsNumber="1" containsInteger="1"/>
    </cacheField>
    <cacheField name="Fob 2">
      <sharedItems containsSemiMixedTypes="0" containsString="0" containsMixedTypes="0" containsNumber="1"/>
    </cacheField>
    <cacheField name="Flete">
      <sharedItems containsSemiMixedTypes="0" containsString="0" containsMixedTypes="0" containsNumber="1"/>
    </cacheField>
    <cacheField name="Flete 2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32" sheet="Hoja5"/>
  </cacheSource>
  <cacheFields count="8">
    <cacheField name="Continente">
      <sharedItems containsMixedTypes="0" count="9">
        <s v="Africa"/>
        <s v="Europa"/>
        <s v="América del Sur"/>
        <s v="América del Norte"/>
        <s v="Amética Central"/>
        <s v="América Central"/>
        <s v="Asia"/>
        <s v="Oceania"/>
        <s v="Otros"/>
      </sharedItems>
    </cacheField>
    <cacheField name="Pais destino">
      <sharedItems containsMixedTypes="0"/>
    </cacheField>
    <cacheField name="Tonelaje">
      <sharedItems containsSemiMixedTypes="0" containsString="0" containsMixedTypes="0" containsNumber="1"/>
    </cacheField>
    <cacheField name="Ton">
      <sharedItems containsSemiMixedTypes="0" containsString="0" containsMixedTypes="0" containsNumber="1"/>
    </cacheField>
    <cacheField name="Fob">
      <sharedItems containsSemiMixedTypes="0" containsString="0" containsMixedTypes="0" containsNumber="1" containsInteger="1"/>
    </cacheField>
    <cacheField name="Fo">
      <sharedItems containsSemiMixedTypes="0" containsString="0" containsMixedTypes="0" containsNumber="1" containsInteger="1"/>
    </cacheField>
    <cacheField name="Flete">
      <sharedItems containsSemiMixedTypes="0" containsString="0" containsMixedTypes="0" containsNumber="1"/>
    </cacheField>
    <cacheField name="F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a dinámica1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G2:J13" firstHeaderRow="1" firstDataRow="2" firstDataCol="1"/>
  <pivotFields count="5">
    <pivotField axis="axisRow" compact="0" outline="0" subtotalTop="0" showAll="0">
      <items count="10">
        <item x="1"/>
        <item x="4"/>
        <item x="7"/>
        <item x="6"/>
        <item x="3"/>
        <item x="2"/>
        <item x="0"/>
        <item x="5"/>
        <item x="8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ton" fld="2" baseField="0" baseItem="0"/>
    <dataField name="Suma de fob" fld="3" baseField="0" baseItem="0"/>
    <dataField name="Suma de flete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J3:K13" firstHeaderRow="2" firstDataRow="2" firstDataCol="1"/>
  <pivotFields count="8">
    <pivotField axis="axisRow" compact="0" outline="0" subtotalTop="0" showAll="0" sortType="ascending">
      <items count="9">
        <item x="0"/>
        <item x="1"/>
        <item x="3"/>
        <item x="2"/>
        <item x="4"/>
        <item x="5"/>
        <item x="6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3"/>
    <pivotField compact="0" outline="0" subtotalTop="0" showAll="0"/>
    <pivotField compact="0" outline="0" subtotalTop="0" showAll="0" numFmtId="3"/>
    <pivotField compact="0" outline="0" subtotalTop="0" showAll="0"/>
    <pivotField compact="0" outline="0" subtotalTop="0" showAll="0" numFmtId="3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Tonelaje 2" fld="3" baseField="0" baseItem="0" numFmtId="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J35:M46" firstHeaderRow="1" firstDataRow="2" firstDataCol="1"/>
  <pivotFields count="8">
    <pivotField axis="axisRow" compact="0" outline="0" subtotalTop="0" showAll="0">
      <items count="10">
        <item x="0"/>
        <item x="5"/>
        <item x="3"/>
        <item x="2"/>
        <item x="4"/>
        <item x="6"/>
        <item x="1"/>
        <item x="7"/>
        <item x="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3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Ton" fld="3" baseField="0" baseItem="0"/>
    <dataField name="Suma de Fo" fld="5" baseField="0" baseItem="0" numFmtId="3"/>
    <dataField name="Suma de Fl" fld="7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showGridLines="0" tabSelected="1" zoomScale="115" zoomScaleNormal="115" zoomScalePageLayoutView="0" workbookViewId="0" topLeftCell="A43">
      <selection activeCell="E38" sqref="E38"/>
    </sheetView>
  </sheetViews>
  <sheetFormatPr defaultColWidth="11.00390625" defaultRowHeight="12.75"/>
  <cols>
    <col min="1" max="1" width="11.375" style="2" customWidth="1"/>
    <col min="2" max="2" width="18.875" style="2" customWidth="1"/>
    <col min="3" max="3" width="11.25390625" style="2" customWidth="1"/>
    <col min="4" max="4" width="17.25390625" style="3" customWidth="1"/>
    <col min="5" max="5" width="16.375" style="3" customWidth="1"/>
    <col min="6" max="6" width="22.375" style="3" customWidth="1"/>
    <col min="7" max="7" width="1.37890625" style="2" customWidth="1"/>
    <col min="8" max="8" width="6.75390625" style="2" customWidth="1"/>
    <col min="9" max="9" width="23.375" style="2" customWidth="1"/>
    <col min="10" max="10" width="15.25390625" style="2" customWidth="1"/>
    <col min="11" max="11" width="14.25390625" style="2" bestFit="1" customWidth="1"/>
    <col min="12" max="12" width="11.625" style="2" bestFit="1" customWidth="1"/>
    <col min="13" max="13" width="11.375" style="2" customWidth="1"/>
    <col min="14" max="14" width="10.00390625" style="2" bestFit="1" customWidth="1"/>
    <col min="15" max="15" width="12.25390625" style="2" bestFit="1" customWidth="1"/>
    <col min="16" max="17" width="10.00390625" style="2" bestFit="1" customWidth="1"/>
    <col min="18" max="18" width="12.25390625" style="2" bestFit="1" customWidth="1"/>
    <col min="19" max="16384" width="11.375" style="2" customWidth="1"/>
  </cols>
  <sheetData>
    <row r="1" spans="2:12" s="12" customFormat="1" ht="14.25" customHeight="1">
      <c r="B1" s="70" t="s">
        <v>23</v>
      </c>
      <c r="C1" s="70"/>
      <c r="D1" s="70"/>
      <c r="E1" s="70"/>
      <c r="F1" s="70"/>
      <c r="L1" s="13"/>
    </row>
    <row r="2" spans="2:12" s="12" customFormat="1" ht="14.25" customHeight="1">
      <c r="B2" s="71" t="s">
        <v>217</v>
      </c>
      <c r="C2" s="71"/>
      <c r="D2" s="71"/>
      <c r="E2" s="71"/>
      <c r="F2" s="71"/>
      <c r="L2" s="13"/>
    </row>
    <row r="3" spans="2:12" s="10" customFormat="1" ht="10.5" customHeight="1">
      <c r="B3" s="72" t="s">
        <v>22</v>
      </c>
      <c r="C3" s="72"/>
      <c r="D3" s="72"/>
      <c r="E3" s="72"/>
      <c r="F3" s="72"/>
      <c r="L3" s="11"/>
    </row>
    <row r="4" ht="3.75" customHeight="1"/>
    <row r="5" spans="2:12" s="9" customFormat="1" ht="13.5" customHeight="1">
      <c r="B5" s="20" t="s">
        <v>0</v>
      </c>
      <c r="C5" s="20"/>
      <c r="D5" s="19" t="s">
        <v>13</v>
      </c>
      <c r="E5" s="19" t="s">
        <v>14</v>
      </c>
      <c r="F5" s="19" t="s">
        <v>1</v>
      </c>
      <c r="I5" s="17"/>
      <c r="J5" s="17" t="s">
        <v>13</v>
      </c>
      <c r="K5" s="17" t="s">
        <v>14</v>
      </c>
      <c r="L5" s="8"/>
    </row>
    <row r="6" spans="2:11" s="8" customFormat="1" ht="11.25" customHeight="1">
      <c r="B6" s="21"/>
      <c r="C6" s="17" t="s">
        <v>10</v>
      </c>
      <c r="D6" s="26">
        <v>38544539.56000001</v>
      </c>
      <c r="E6" s="28">
        <v>10860811.534076996</v>
      </c>
      <c r="F6" s="27">
        <f aca="true" t="shared" si="0" ref="F6:F29">SUM(D6:E6)</f>
        <v>49405351.094077006</v>
      </c>
      <c r="I6" s="28" t="s">
        <v>2</v>
      </c>
      <c r="J6" s="28">
        <v>38544539.56000001</v>
      </c>
      <c r="K6" s="28">
        <f>E6</f>
        <v>10860811.534076996</v>
      </c>
    </row>
    <row r="7" spans="2:11" s="8" customFormat="1" ht="11.25" customHeight="1">
      <c r="B7" s="22" t="s">
        <v>6</v>
      </c>
      <c r="C7" s="17" t="s">
        <v>18</v>
      </c>
      <c r="D7" s="26">
        <v>58295622.69899999</v>
      </c>
      <c r="E7" s="28">
        <v>23400714.25599999</v>
      </c>
      <c r="F7" s="27">
        <f t="shared" si="0"/>
        <v>81696336.95499998</v>
      </c>
      <c r="I7" s="28" t="s">
        <v>16</v>
      </c>
      <c r="J7" s="28">
        <v>18489316.836999997</v>
      </c>
      <c r="K7" s="28">
        <f>E9+E12+E18</f>
        <v>39220799.20785199</v>
      </c>
    </row>
    <row r="8" spans="2:11" s="8" customFormat="1" ht="11.25" customHeight="1">
      <c r="B8" s="22"/>
      <c r="C8" s="17" t="s">
        <v>11</v>
      </c>
      <c r="D8" s="26">
        <v>1369392.1116999993</v>
      </c>
      <c r="E8" s="28">
        <v>3582145.122261001</v>
      </c>
      <c r="F8" s="27">
        <f t="shared" si="0"/>
        <v>4951537.233961</v>
      </c>
      <c r="I8" s="28" t="s">
        <v>3</v>
      </c>
      <c r="J8" s="28">
        <v>3371268.3379999995</v>
      </c>
      <c r="K8" s="28">
        <f>E15</f>
        <v>2521439.3970520007</v>
      </c>
    </row>
    <row r="9" spans="2:11" s="8" customFormat="1" ht="11.25" customHeight="1">
      <c r="B9" s="23"/>
      <c r="C9" s="17" t="s">
        <v>10</v>
      </c>
      <c r="D9" s="26">
        <v>6148594.054</v>
      </c>
      <c r="E9" s="28">
        <v>20797473.669542987</v>
      </c>
      <c r="F9" s="27">
        <f t="shared" si="0"/>
        <v>26946067.72354299</v>
      </c>
      <c r="I9" s="28" t="s">
        <v>17</v>
      </c>
      <c r="J9" s="28">
        <v>214788.17700000003</v>
      </c>
      <c r="K9" s="28">
        <f>E21</f>
        <v>2153496.8880000003</v>
      </c>
    </row>
    <row r="10" spans="2:11" s="8" customFormat="1" ht="11.25" customHeight="1">
      <c r="B10" s="22" t="s">
        <v>21</v>
      </c>
      <c r="C10" s="17" t="s">
        <v>18</v>
      </c>
      <c r="D10" s="26">
        <v>6737010.261999998</v>
      </c>
      <c r="E10" s="28">
        <v>14211312.166156016</v>
      </c>
      <c r="F10" s="27">
        <f t="shared" si="0"/>
        <v>20948322.428156015</v>
      </c>
      <c r="I10" s="28" t="s">
        <v>15</v>
      </c>
      <c r="J10" s="28">
        <v>597999.5750000001</v>
      </c>
      <c r="K10" s="28">
        <f>E24</f>
        <v>1463151.6910000003</v>
      </c>
    </row>
    <row r="11" spans="2:11" s="8" customFormat="1" ht="11.25" customHeight="1">
      <c r="B11" s="22"/>
      <c r="C11" s="17" t="s">
        <v>11</v>
      </c>
      <c r="D11" s="26">
        <v>318723.0929999999</v>
      </c>
      <c r="E11" s="28">
        <v>1158709.1904630004</v>
      </c>
      <c r="F11" s="27">
        <f t="shared" si="0"/>
        <v>1477432.2834630003</v>
      </c>
      <c r="I11" s="28" t="s">
        <v>25</v>
      </c>
      <c r="J11" s="28">
        <v>131472.316</v>
      </c>
      <c r="K11" s="28">
        <f>SUM(F27)</f>
        <v>131723.316</v>
      </c>
    </row>
    <row r="12" spans="2:11" s="8" customFormat="1" ht="11.25" customHeight="1">
      <c r="B12" s="23"/>
      <c r="C12" s="17" t="s">
        <v>10</v>
      </c>
      <c r="D12" s="26">
        <v>10495147.783</v>
      </c>
      <c r="E12" s="28">
        <v>14919685.262309005</v>
      </c>
      <c r="F12" s="27">
        <f t="shared" si="0"/>
        <v>25414833.045309007</v>
      </c>
      <c r="I12" s="28" t="s">
        <v>1</v>
      </c>
      <c r="J12" s="28">
        <f>SUM(J6:J11)</f>
        <v>61349384.80300001</v>
      </c>
      <c r="K12" s="28">
        <f>SUM(K6:K11)</f>
        <v>56351422.03398098</v>
      </c>
    </row>
    <row r="13" spans="2:6" s="8" customFormat="1" ht="11.25" customHeight="1">
      <c r="B13" s="22" t="s">
        <v>20</v>
      </c>
      <c r="C13" s="17" t="s">
        <v>18</v>
      </c>
      <c r="D13" s="26">
        <v>12514946.509999998</v>
      </c>
      <c r="E13" s="28">
        <v>13551366.063000001</v>
      </c>
      <c r="F13" s="27">
        <f t="shared" si="0"/>
        <v>26066312.573</v>
      </c>
    </row>
    <row r="14" spans="2:12" s="8" customFormat="1" ht="11.25" customHeight="1">
      <c r="B14" s="22"/>
      <c r="C14" s="17" t="s">
        <v>11</v>
      </c>
      <c r="D14" s="26">
        <v>745010.9711999998</v>
      </c>
      <c r="E14" s="28">
        <v>966640.7679740007</v>
      </c>
      <c r="F14" s="27">
        <f t="shared" si="0"/>
        <v>1711651.7391740005</v>
      </c>
      <c r="I14"/>
      <c r="J14"/>
      <c r="K14"/>
      <c r="L14"/>
    </row>
    <row r="15" spans="2:12" s="8" customFormat="1" ht="11.25" customHeight="1">
      <c r="B15" s="23"/>
      <c r="C15" s="17" t="s">
        <v>10</v>
      </c>
      <c r="D15" s="26">
        <v>3371268.3379999995</v>
      </c>
      <c r="E15" s="28">
        <v>2521439.3970520007</v>
      </c>
      <c r="F15" s="27">
        <f t="shared" si="0"/>
        <v>5892707.735052001</v>
      </c>
      <c r="I15"/>
      <c r="J15"/>
      <c r="K15"/>
      <c r="L15"/>
    </row>
    <row r="16" spans="2:12" s="8" customFormat="1" ht="11.25" customHeight="1">
      <c r="B16" s="22" t="s">
        <v>7</v>
      </c>
      <c r="C16" s="17" t="s">
        <v>18</v>
      </c>
      <c r="D16" s="26">
        <v>9369634.363</v>
      </c>
      <c r="E16" s="28">
        <v>7381683.180999996</v>
      </c>
      <c r="F16" s="27">
        <f t="shared" si="0"/>
        <v>16751317.543999996</v>
      </c>
      <c r="I16"/>
      <c r="J16"/>
      <c r="K16"/>
      <c r="L16"/>
    </row>
    <row r="17" spans="2:12" s="8" customFormat="1" ht="11.25" customHeight="1">
      <c r="B17" s="22"/>
      <c r="C17" s="17" t="s">
        <v>11</v>
      </c>
      <c r="D17" s="26">
        <v>368925.15629999974</v>
      </c>
      <c r="E17" s="28">
        <v>681336.2542680001</v>
      </c>
      <c r="F17" s="27">
        <f t="shared" si="0"/>
        <v>1050261.4105679998</v>
      </c>
      <c r="I17"/>
      <c r="J17"/>
      <c r="K17"/>
      <c r="L17"/>
    </row>
    <row r="18" spans="2:12" s="8" customFormat="1" ht="11.25" customHeight="1">
      <c r="B18" s="23"/>
      <c r="C18" s="17" t="s">
        <v>10</v>
      </c>
      <c r="D18" s="26">
        <v>1845575</v>
      </c>
      <c r="E18" s="28">
        <v>3503640.276</v>
      </c>
      <c r="F18" s="27">
        <f t="shared" si="0"/>
        <v>5349215.276000001</v>
      </c>
      <c r="I18"/>
      <c r="J18"/>
      <c r="K18"/>
      <c r="L18"/>
    </row>
    <row r="19" spans="2:12" s="8" customFormat="1" ht="11.25" customHeight="1">
      <c r="B19" s="22" t="s">
        <v>19</v>
      </c>
      <c r="C19" s="17" t="s">
        <v>18</v>
      </c>
      <c r="D19" s="26">
        <v>2385814.5820000004</v>
      </c>
      <c r="E19" s="28">
        <v>8329164.013000001</v>
      </c>
      <c r="F19" s="27">
        <f t="shared" si="0"/>
        <v>10714978.595000003</v>
      </c>
      <c r="I19"/>
      <c r="J19"/>
      <c r="K19"/>
      <c r="L19"/>
    </row>
    <row r="20" spans="2:12" s="8" customFormat="1" ht="11.25" customHeight="1">
      <c r="B20" s="22"/>
      <c r="C20" s="17" t="s">
        <v>11</v>
      </c>
      <c r="D20" s="26">
        <v>147970.78500000003</v>
      </c>
      <c r="E20" s="28">
        <v>620392.0348809998</v>
      </c>
      <c r="F20" s="27">
        <f t="shared" si="0"/>
        <v>768362.8198809999</v>
      </c>
      <c r="I20"/>
      <c r="J20"/>
      <c r="K20"/>
      <c r="L20"/>
    </row>
    <row r="21" spans="2:12" s="8" customFormat="1" ht="11.25" customHeight="1">
      <c r="B21" s="23"/>
      <c r="C21" s="17" t="s">
        <v>10</v>
      </c>
      <c r="D21" s="26">
        <v>214788.17700000003</v>
      </c>
      <c r="E21" s="28">
        <v>2153496.8880000003</v>
      </c>
      <c r="F21" s="27">
        <f t="shared" si="0"/>
        <v>2368285.0650000004</v>
      </c>
      <c r="I21"/>
      <c r="J21"/>
      <c r="K21"/>
      <c r="L21"/>
    </row>
    <row r="22" spans="2:12" s="8" customFormat="1" ht="11.25" customHeight="1">
      <c r="B22" s="22" t="s">
        <v>8</v>
      </c>
      <c r="C22" s="17" t="s">
        <v>18</v>
      </c>
      <c r="D22" s="26">
        <v>303614.205</v>
      </c>
      <c r="E22" s="28">
        <v>638625.3519999998</v>
      </c>
      <c r="F22" s="27">
        <f t="shared" si="0"/>
        <v>942239.5569999998</v>
      </c>
      <c r="I22"/>
      <c r="J22"/>
      <c r="K22"/>
      <c r="L22"/>
    </row>
    <row r="23" spans="2:12" s="8" customFormat="1" ht="11.25" customHeight="1">
      <c r="B23" s="22"/>
      <c r="C23" s="17" t="s">
        <v>11</v>
      </c>
      <c r="D23" s="26">
        <v>31622.48019999999</v>
      </c>
      <c r="E23" s="28">
        <v>57955.217292</v>
      </c>
      <c r="F23" s="27">
        <f t="shared" si="0"/>
        <v>89577.69749199999</v>
      </c>
      <c r="I23"/>
      <c r="J23"/>
      <c r="K23"/>
      <c r="L23"/>
    </row>
    <row r="24" spans="2:12" s="8" customFormat="1" ht="11.25" customHeight="1">
      <c r="B24" s="23"/>
      <c r="C24" s="17" t="s">
        <v>10</v>
      </c>
      <c r="D24" s="26">
        <v>597999.5750000001</v>
      </c>
      <c r="E24" s="28">
        <v>1463151.6910000003</v>
      </c>
      <c r="F24" s="27">
        <f t="shared" si="0"/>
        <v>2061151.2660000003</v>
      </c>
      <c r="I24" s="49"/>
      <c r="J24" s="50"/>
      <c r="K24" s="49"/>
      <c r="L24" s="50"/>
    </row>
    <row r="25" spans="2:6" s="8" customFormat="1" ht="11.25" customHeight="1">
      <c r="B25" s="22" t="s">
        <v>12</v>
      </c>
      <c r="C25" s="17" t="s">
        <v>18</v>
      </c>
      <c r="D25" s="26">
        <v>605685.418</v>
      </c>
      <c r="E25" s="28">
        <v>876152.603</v>
      </c>
      <c r="F25" s="27">
        <f t="shared" si="0"/>
        <v>1481838.021</v>
      </c>
    </row>
    <row r="26" spans="2:11" s="8" customFormat="1" ht="11.25" customHeight="1">
      <c r="B26" s="22"/>
      <c r="C26" s="17" t="s">
        <v>11</v>
      </c>
      <c r="D26" s="26">
        <v>17984.894999999997</v>
      </c>
      <c r="E26" s="28">
        <v>59561.1</v>
      </c>
      <c r="F26" s="27">
        <f t="shared" si="0"/>
        <v>77545.995</v>
      </c>
      <c r="I26" s="51"/>
      <c r="J26" s="51"/>
      <c r="K26" s="51"/>
    </row>
    <row r="27" spans="2:9" s="8" customFormat="1" ht="11.25" customHeight="1">
      <c r="B27" s="73" t="s">
        <v>24</v>
      </c>
      <c r="C27" s="17" t="s">
        <v>10</v>
      </c>
      <c r="D27" s="26">
        <v>131472.316</v>
      </c>
      <c r="E27" s="28">
        <v>251</v>
      </c>
      <c r="F27" s="27">
        <f t="shared" si="0"/>
        <v>131723.316</v>
      </c>
      <c r="I27" s="50"/>
    </row>
    <row r="28" spans="2:9" s="8" customFormat="1" ht="11.25" customHeight="1">
      <c r="B28" s="74"/>
      <c r="C28" s="17" t="s">
        <v>18</v>
      </c>
      <c r="D28" s="26">
        <v>197949.30200000005</v>
      </c>
      <c r="E28" s="28">
        <v>1055</v>
      </c>
      <c r="F28" s="27">
        <f t="shared" si="0"/>
        <v>199004.30200000005</v>
      </c>
      <c r="H28" s="68"/>
      <c r="I28" s="49"/>
    </row>
    <row r="29" spans="2:9" s="8" customFormat="1" ht="11.25" customHeight="1">
      <c r="B29" s="75"/>
      <c r="C29" s="17" t="s">
        <v>11</v>
      </c>
      <c r="D29" s="26">
        <v>287.8931</v>
      </c>
      <c r="E29" s="28">
        <v>125.837048</v>
      </c>
      <c r="F29" s="27">
        <f t="shared" si="0"/>
        <v>413.730148</v>
      </c>
      <c r="I29" s="50"/>
    </row>
    <row r="30" spans="2:9" s="8" customFormat="1" ht="11.25" customHeight="1">
      <c r="B30" s="23"/>
      <c r="C30" s="18" t="s">
        <v>10</v>
      </c>
      <c r="D30" s="27">
        <f>D6+D9+D12+D15+D18+D21+D24+D27</f>
        <v>61349384.80300001</v>
      </c>
      <c r="E30" s="27">
        <f>E6+E12+E9+E15+E18+E24+E21+E27</f>
        <v>56219949.71798098</v>
      </c>
      <c r="F30" s="27">
        <f>F6+F12+F9+F15+F18+F24+F21+F27</f>
        <v>117569334.520981</v>
      </c>
      <c r="I30" s="50"/>
    </row>
    <row r="31" spans="2:12" s="8" customFormat="1" ht="11.25" customHeight="1">
      <c r="B31" s="24" t="s">
        <v>9</v>
      </c>
      <c r="C31" s="18" t="s">
        <v>18</v>
      </c>
      <c r="D31" s="27">
        <f>D7+D10+D13+D16+D19+D22+D25+D28</f>
        <v>90410277.34099999</v>
      </c>
      <c r="E31" s="27">
        <f>E7+E13+E10+E16+E19+E25+E22+E28+41</f>
        <v>68390113.634156</v>
      </c>
      <c r="F31" s="27">
        <f>F7+F13+F10+F16+F19+F25+F22+F28</f>
        <v>158800349.97515598</v>
      </c>
      <c r="I31" s="49"/>
      <c r="J31" s="49"/>
      <c r="K31" s="50"/>
      <c r="L31" s="50"/>
    </row>
    <row r="32" spans="2:12" s="8" customFormat="1" ht="11.25" customHeight="1">
      <c r="B32" s="25"/>
      <c r="C32" s="18" t="s">
        <v>11</v>
      </c>
      <c r="D32" s="27">
        <f>D8+D11+D14+D17+D20+D23+D26+D29</f>
        <v>2999917.3854999994</v>
      </c>
      <c r="E32" s="27">
        <f>E8+E14+E11+E17+E20+E26+E23+E29</f>
        <v>7126865.5241870005</v>
      </c>
      <c r="F32" s="27">
        <f>F8+F14+F11+F17+F20+F26+F23+F29</f>
        <v>10126782.909687</v>
      </c>
      <c r="I32" s="68"/>
      <c r="J32" s="49"/>
      <c r="K32" s="50"/>
      <c r="L32" s="50"/>
    </row>
    <row r="33" spans="2:12" s="8" customFormat="1" ht="11.25" customHeight="1">
      <c r="B33" s="5"/>
      <c r="C33" s="5"/>
      <c r="D33" s="5"/>
      <c r="E33" s="5"/>
      <c r="F33" s="5"/>
      <c r="I33" s="50"/>
      <c r="J33" s="50"/>
      <c r="K33" s="50"/>
      <c r="L33" s="50"/>
    </row>
    <row r="34" spans="2:12" s="8" customFormat="1" ht="11.25" customHeight="1">
      <c r="B34" s="2" t="s">
        <v>5</v>
      </c>
      <c r="C34" s="2"/>
      <c r="D34" s="2"/>
      <c r="E34" s="2"/>
      <c r="F34" s="2"/>
      <c r="I34" s="50"/>
      <c r="J34" s="50"/>
      <c r="K34" s="50"/>
      <c r="L34" s="52"/>
    </row>
    <row r="35" spans="2:12" s="8" customFormat="1" ht="11.25" customHeight="1">
      <c r="B35" s="2"/>
      <c r="C35" s="2"/>
      <c r="D35" s="2"/>
      <c r="E35" s="48"/>
      <c r="F35" s="2"/>
      <c r="I35" s="53"/>
      <c r="J35" s="53"/>
      <c r="K35" s="53"/>
      <c r="L35" s="53"/>
    </row>
    <row r="36" spans="4:12" s="4" customFormat="1" ht="13.5" customHeight="1">
      <c r="D36" s="1"/>
      <c r="E36" s="1"/>
      <c r="F36" s="1"/>
      <c r="I36" s="5"/>
      <c r="J36" s="5"/>
      <c r="K36" s="5"/>
      <c r="L36" s="52"/>
    </row>
    <row r="37" spans="4:12" s="4" customFormat="1" ht="13.5" customHeight="1">
      <c r="D37" s="3"/>
      <c r="E37" s="16" t="s">
        <v>4</v>
      </c>
      <c r="F37" s="1"/>
      <c r="I37" s="2"/>
      <c r="J37" s="47"/>
      <c r="K37" s="47"/>
      <c r="L37" s="2"/>
    </row>
    <row r="38" spans="4:12" s="4" customFormat="1" ht="13.5" customHeight="1">
      <c r="D38" s="1"/>
      <c r="E38" s="69" t="s">
        <v>309</v>
      </c>
      <c r="F38" s="1"/>
      <c r="I38" s="2"/>
      <c r="J38" s="2"/>
      <c r="K38" s="2"/>
      <c r="L38" s="2"/>
    </row>
    <row r="39" spans="2:6" ht="15.75" customHeight="1">
      <c r="B39" s="4"/>
      <c r="C39" s="4"/>
      <c r="D39" s="1"/>
      <c r="E39" s="69" t="s">
        <v>310</v>
      </c>
      <c r="F39" s="1"/>
    </row>
    <row r="40" ht="13.5" customHeight="1">
      <c r="D40" s="6"/>
    </row>
    <row r="41" ht="13.5" customHeight="1">
      <c r="D41" s="6"/>
    </row>
    <row r="42" ht="12.75" customHeight="1">
      <c r="D42" s="6"/>
    </row>
    <row r="43" ht="12.75" customHeight="1">
      <c r="D43" s="6"/>
    </row>
    <row r="44" ht="12.75" customHeight="1">
      <c r="D44" s="6"/>
    </row>
    <row r="45" ht="12.75" customHeight="1">
      <c r="D45" s="6"/>
    </row>
    <row r="46" ht="12.75" customHeight="1">
      <c r="D46" s="6"/>
    </row>
    <row r="47" ht="13.5" customHeight="1">
      <c r="D47" s="6"/>
    </row>
    <row r="48" ht="13.5" customHeight="1">
      <c r="D48" s="6"/>
    </row>
    <row r="49" ht="13.5" customHeight="1">
      <c r="D49" s="6"/>
    </row>
    <row r="50" ht="13.5" customHeight="1">
      <c r="D50" s="6"/>
    </row>
    <row r="51" ht="13.5" customHeight="1">
      <c r="D51" s="6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9:12" ht="13.5" customHeight="1">
      <c r="I59" s="14"/>
      <c r="J59" s="15"/>
      <c r="K59" s="15"/>
      <c r="L59" s="15"/>
    </row>
    <row r="60" spans="9:12" ht="13.5" customHeight="1">
      <c r="I60" s="14"/>
      <c r="J60" s="15"/>
      <c r="K60" s="15"/>
      <c r="L60" s="15"/>
    </row>
    <row r="62" ht="12.75">
      <c r="J62" s="7"/>
    </row>
  </sheetData>
  <sheetProtection/>
  <mergeCells count="4">
    <mergeCell ref="B1:F1"/>
    <mergeCell ref="B2:F2"/>
    <mergeCell ref="B3:F3"/>
    <mergeCell ref="B27:B29"/>
  </mergeCells>
  <printOptions horizontalCentered="1"/>
  <pageMargins left="0.5905511811023623" right="0.5905511811023623" top="0.35433070866141736" bottom="0.1968503937007874" header="0" footer="0"/>
  <pageSetup horizontalDpi="600" verticalDpi="600" orientation="landscape"/>
  <ignoredErrors>
    <ignoredError sqref="E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49" sqref="A49"/>
    </sheetView>
  </sheetViews>
  <sheetFormatPr defaultColWidth="11.00390625" defaultRowHeight="12.75"/>
  <cols>
    <col min="1" max="1" width="28.75390625" style="0" customWidth="1"/>
    <col min="2" max="2" width="22.125" style="0" customWidth="1"/>
    <col min="3" max="4" width="13.75390625" style="0" bestFit="1" customWidth="1"/>
    <col min="5" max="5" width="12.75390625" style="0" bestFit="1" customWidth="1"/>
    <col min="7" max="7" width="20.625" style="0" bestFit="1" customWidth="1"/>
    <col min="8" max="9" width="12.00390625" style="0" customWidth="1"/>
    <col min="10" max="10" width="12.375" style="0" customWidth="1"/>
    <col min="11" max="16" width="12.00390625" style="0" customWidth="1"/>
    <col min="17" max="160" width="12.00390625" style="0" bestFit="1" customWidth="1"/>
    <col min="161" max="161" width="11.625" style="0" bestFit="1" customWidth="1"/>
  </cols>
  <sheetData>
    <row r="1" spans="1:5" ht="12.75">
      <c r="A1" t="s">
        <v>33</v>
      </c>
      <c r="B1" t="s">
        <v>37</v>
      </c>
      <c r="C1" t="s">
        <v>34</v>
      </c>
      <c r="D1" t="s">
        <v>35</v>
      </c>
      <c r="E1" t="s">
        <v>36</v>
      </c>
    </row>
    <row r="2" spans="1:10" ht="12.75">
      <c r="A2" t="s">
        <v>7</v>
      </c>
      <c r="B2" t="s">
        <v>38</v>
      </c>
      <c r="C2" s="46">
        <v>20644</v>
      </c>
      <c r="D2" s="46">
        <v>163245</v>
      </c>
      <c r="E2" s="46">
        <v>44563</v>
      </c>
      <c r="G2" s="29"/>
      <c r="H2" s="32" t="s">
        <v>31</v>
      </c>
      <c r="I2" s="30"/>
      <c r="J2" s="31"/>
    </row>
    <row r="3" spans="1:10" ht="12.75">
      <c r="A3" t="s">
        <v>7</v>
      </c>
      <c r="B3" t="s">
        <v>39</v>
      </c>
      <c r="C3" s="46">
        <v>514377694</v>
      </c>
      <c r="D3" s="46">
        <v>1893322644</v>
      </c>
      <c r="E3" s="46">
        <v>139862726</v>
      </c>
      <c r="G3" s="32" t="s">
        <v>33</v>
      </c>
      <c r="H3" s="29" t="s">
        <v>215</v>
      </c>
      <c r="I3" s="42" t="s">
        <v>216</v>
      </c>
      <c r="J3" s="35" t="s">
        <v>214</v>
      </c>
    </row>
    <row r="4" spans="1:10" ht="12.75">
      <c r="A4" t="s">
        <v>7</v>
      </c>
      <c r="B4" t="s">
        <v>40</v>
      </c>
      <c r="C4" s="46">
        <v>11847</v>
      </c>
      <c r="D4" s="46">
        <v>467011</v>
      </c>
      <c r="E4" s="46">
        <v>15542</v>
      </c>
      <c r="G4" s="29" t="s">
        <v>27</v>
      </c>
      <c r="H4" s="36">
        <v>1516668243</v>
      </c>
      <c r="I4" s="43">
        <v>996713338</v>
      </c>
      <c r="J4" s="37">
        <v>71115313</v>
      </c>
    </row>
    <row r="5" spans="1:10" ht="12.75">
      <c r="A5" t="s">
        <v>27</v>
      </c>
      <c r="B5" t="s">
        <v>41</v>
      </c>
      <c r="C5" s="46">
        <v>498143694</v>
      </c>
      <c r="D5" s="46">
        <v>378409701</v>
      </c>
      <c r="E5" s="46">
        <v>11665084</v>
      </c>
      <c r="G5" s="33" t="s">
        <v>210</v>
      </c>
      <c r="H5" s="38">
        <v>2855808896</v>
      </c>
      <c r="I5" s="44">
        <v>1075408497</v>
      </c>
      <c r="J5" s="39">
        <v>171073530</v>
      </c>
    </row>
    <row r="6" spans="1:10" ht="12.75">
      <c r="A6" t="s">
        <v>213</v>
      </c>
      <c r="B6" t="s">
        <v>42</v>
      </c>
      <c r="C6" s="46">
        <v>50913</v>
      </c>
      <c r="D6" s="46">
        <v>16974</v>
      </c>
      <c r="E6" s="46">
        <v>6066</v>
      </c>
      <c r="G6" s="33" t="s">
        <v>212</v>
      </c>
      <c r="H6" s="38">
        <v>16726820125</v>
      </c>
      <c r="I6" s="44">
        <v>19420976303</v>
      </c>
      <c r="J6" s="39">
        <v>1308668977</v>
      </c>
    </row>
    <row r="7" spans="1:10" ht="12.75">
      <c r="A7" t="s">
        <v>6</v>
      </c>
      <c r="B7" t="s">
        <v>43</v>
      </c>
      <c r="C7" s="46">
        <v>8663388</v>
      </c>
      <c r="D7" s="46">
        <v>11255031</v>
      </c>
      <c r="E7" s="46">
        <v>2812309</v>
      </c>
      <c r="G7" s="33" t="s">
        <v>211</v>
      </c>
      <c r="H7" s="38">
        <v>17057832705</v>
      </c>
      <c r="I7" s="44">
        <v>9576123221</v>
      </c>
      <c r="J7" s="39">
        <v>702414059</v>
      </c>
    </row>
    <row r="8" spans="1:10" ht="12.75">
      <c r="A8" t="s">
        <v>27</v>
      </c>
      <c r="B8" t="s">
        <v>44</v>
      </c>
      <c r="C8" s="46">
        <v>1160866</v>
      </c>
      <c r="D8" s="46">
        <v>5701223</v>
      </c>
      <c r="E8" s="46">
        <v>591835</v>
      </c>
      <c r="G8" s="33" t="s">
        <v>6</v>
      </c>
      <c r="H8" s="38">
        <v>11488391042</v>
      </c>
      <c r="I8" s="44">
        <v>25810846107</v>
      </c>
      <c r="J8" s="39">
        <v>3861144360</v>
      </c>
    </row>
    <row r="9" spans="1:10" ht="12.75">
      <c r="A9" t="s">
        <v>210</v>
      </c>
      <c r="B9" t="s">
        <v>45</v>
      </c>
      <c r="C9" s="46">
        <v>2855808896</v>
      </c>
      <c r="D9" s="46">
        <v>1075408497</v>
      </c>
      <c r="E9" s="46">
        <v>171073530</v>
      </c>
      <c r="G9" s="33" t="s">
        <v>213</v>
      </c>
      <c r="H9" s="38">
        <v>1129966549</v>
      </c>
      <c r="I9" s="44">
        <v>744366544</v>
      </c>
      <c r="J9" s="39">
        <v>57750507</v>
      </c>
    </row>
    <row r="10" spans="1:10" ht="12.75">
      <c r="A10" t="s">
        <v>7</v>
      </c>
      <c r="B10" t="s">
        <v>46</v>
      </c>
      <c r="C10" s="46">
        <v>560109</v>
      </c>
      <c r="D10" s="46">
        <v>8240844</v>
      </c>
      <c r="E10" s="46">
        <v>135604</v>
      </c>
      <c r="G10" s="33" t="s">
        <v>7</v>
      </c>
      <c r="H10" s="38">
        <v>3105833000</v>
      </c>
      <c r="I10" s="44">
        <v>9289396236</v>
      </c>
      <c r="J10" s="39">
        <v>858746045</v>
      </c>
    </row>
    <row r="11" spans="1:10" ht="12.75">
      <c r="A11" t="s">
        <v>28</v>
      </c>
      <c r="B11" t="s">
        <v>47</v>
      </c>
      <c r="C11" s="46">
        <v>2279153658</v>
      </c>
      <c r="D11" s="46">
        <v>717510061</v>
      </c>
      <c r="E11" s="46">
        <v>65593216</v>
      </c>
      <c r="G11" s="33" t="s">
        <v>28</v>
      </c>
      <c r="H11" s="38">
        <v>2295485350</v>
      </c>
      <c r="I11" s="44">
        <v>814846875</v>
      </c>
      <c r="J11" s="39">
        <v>70878795</v>
      </c>
    </row>
    <row r="12" spans="1:10" ht="12.75">
      <c r="A12" t="s">
        <v>7</v>
      </c>
      <c r="B12" t="s">
        <v>48</v>
      </c>
      <c r="C12" s="46">
        <v>89458105</v>
      </c>
      <c r="D12" s="46">
        <v>284320317</v>
      </c>
      <c r="E12" s="46">
        <v>21541746</v>
      </c>
      <c r="G12" s="33" t="s">
        <v>32</v>
      </c>
      <c r="H12" s="38">
        <v>43141179</v>
      </c>
      <c r="I12" s="44">
        <v>661437012</v>
      </c>
      <c r="J12" s="39">
        <v>25070531</v>
      </c>
    </row>
    <row r="13" spans="1:10" ht="12.75">
      <c r="A13" t="s">
        <v>6</v>
      </c>
      <c r="B13" t="s">
        <v>49</v>
      </c>
      <c r="C13" t="s">
        <v>50</v>
      </c>
      <c r="D13" s="46">
        <v>8255</v>
      </c>
      <c r="E13" t="s">
        <v>51</v>
      </c>
      <c r="G13" s="34" t="s">
        <v>29</v>
      </c>
      <c r="H13" s="40">
        <v>56219947089</v>
      </c>
      <c r="I13" s="45">
        <v>68390114133</v>
      </c>
      <c r="J13" s="41">
        <v>7126862117</v>
      </c>
    </row>
    <row r="14" spans="1:5" ht="12.75">
      <c r="A14" t="s">
        <v>213</v>
      </c>
      <c r="B14" t="s">
        <v>52</v>
      </c>
      <c r="C14" s="46">
        <v>24347</v>
      </c>
      <c r="D14" s="46">
        <v>106151</v>
      </c>
      <c r="E14" s="46">
        <v>2350</v>
      </c>
    </row>
    <row r="15" spans="1:5" ht="12.75">
      <c r="A15" t="s">
        <v>6</v>
      </c>
      <c r="B15" t="s">
        <v>53</v>
      </c>
      <c r="C15" s="46">
        <v>3421127</v>
      </c>
      <c r="D15" s="46">
        <v>3731173</v>
      </c>
      <c r="E15" s="46">
        <v>300392</v>
      </c>
    </row>
    <row r="16" spans="1:5" ht="12.75">
      <c r="A16" t="s">
        <v>6</v>
      </c>
      <c r="B16" t="s">
        <v>54</v>
      </c>
      <c r="C16" s="46">
        <v>19483427</v>
      </c>
      <c r="D16" s="46">
        <v>229879326</v>
      </c>
      <c r="E16" s="46">
        <v>17763843</v>
      </c>
    </row>
    <row r="17" spans="1:10" ht="12.75">
      <c r="A17" t="s">
        <v>213</v>
      </c>
      <c r="B17" t="s">
        <v>55</v>
      </c>
      <c r="C17" s="46">
        <v>41740</v>
      </c>
      <c r="D17" s="46">
        <v>23609</v>
      </c>
      <c r="E17" s="46">
        <v>9473</v>
      </c>
      <c r="G17" t="s">
        <v>211</v>
      </c>
      <c r="H17">
        <f>GETPIVOTDATA("Suma de ton",$G$2,"NMContinente","AMERA DEL SUR")+GETPIVOTDATA("Suma de ton",$G$2,"NMContinente","AMERICA DEL SUR")</f>
        <v>19913641601</v>
      </c>
      <c r="I17">
        <f>GETPIVOTDATA("Suma de fob",$G$2,"NMContinente","AMERA DEL SUR")+GETPIVOTDATA("Suma de fob",$G$2,"NMContinente","AMERICA DEL SUR")</f>
        <v>10651531718</v>
      </c>
      <c r="J17">
        <f>GETPIVOTDATA("Suma de flete",$G$2,"NMContinente","AMERA DEL SUR")+GETPIVOTDATA("Suma de flete",$G$2,"NMContinente","AMERICA DEL SUR")</f>
        <v>873487589</v>
      </c>
    </row>
    <row r="18" spans="1:10" ht="12.75">
      <c r="A18" t="s">
        <v>7</v>
      </c>
      <c r="B18" t="s">
        <v>56</v>
      </c>
      <c r="C18" s="46">
        <v>470452</v>
      </c>
      <c r="D18" s="46">
        <v>4319128</v>
      </c>
      <c r="E18" s="46">
        <v>277756</v>
      </c>
      <c r="G18" s="33" t="s">
        <v>212</v>
      </c>
      <c r="H18" s="38">
        <v>16726820125</v>
      </c>
      <c r="I18" s="44">
        <v>19420976303</v>
      </c>
      <c r="J18" s="39">
        <v>1308668977</v>
      </c>
    </row>
    <row r="19" spans="1:10" ht="12.75">
      <c r="A19" t="s">
        <v>7</v>
      </c>
      <c r="B19" t="s">
        <v>57</v>
      </c>
      <c r="C19" s="46">
        <v>232147552</v>
      </c>
      <c r="D19" s="46">
        <v>376102550</v>
      </c>
      <c r="E19" s="46">
        <v>40343418</v>
      </c>
      <c r="G19" s="33" t="s">
        <v>213</v>
      </c>
      <c r="H19" s="38">
        <v>1129966549</v>
      </c>
      <c r="I19" s="44">
        <v>744366544</v>
      </c>
      <c r="J19" s="39">
        <v>57750507</v>
      </c>
    </row>
    <row r="20" spans="1:5" ht="12.75">
      <c r="A20" t="s">
        <v>213</v>
      </c>
      <c r="B20" t="s">
        <v>58</v>
      </c>
      <c r="C20" s="46">
        <v>1208</v>
      </c>
      <c r="D20" s="46">
        <v>36510</v>
      </c>
      <c r="E20" s="46">
        <v>1295</v>
      </c>
    </row>
    <row r="21" spans="1:5" ht="12.75">
      <c r="A21" t="s">
        <v>211</v>
      </c>
      <c r="B21" t="s">
        <v>59</v>
      </c>
      <c r="C21" s="46">
        <v>386186814</v>
      </c>
      <c r="D21" s="46">
        <v>193909786</v>
      </c>
      <c r="E21" s="46">
        <v>21275353</v>
      </c>
    </row>
    <row r="22" spans="1:5" ht="12.75">
      <c r="A22" t="s">
        <v>7</v>
      </c>
      <c r="B22" t="s">
        <v>60</v>
      </c>
      <c r="C22" s="46">
        <v>61172</v>
      </c>
      <c r="D22" s="46">
        <v>1392077</v>
      </c>
      <c r="E22" s="46">
        <v>70675</v>
      </c>
    </row>
    <row r="23" spans="1:5" ht="12.75">
      <c r="A23" t="s">
        <v>211</v>
      </c>
      <c r="B23" t="s">
        <v>61</v>
      </c>
      <c r="C23" s="46">
        <v>7217766975</v>
      </c>
      <c r="D23" s="46">
        <v>5279475911</v>
      </c>
      <c r="E23" s="46">
        <v>301915598</v>
      </c>
    </row>
    <row r="24" spans="1:5" ht="12.75">
      <c r="A24" t="s">
        <v>6</v>
      </c>
      <c r="B24" t="s">
        <v>62</v>
      </c>
      <c r="C24" s="46">
        <v>33009695</v>
      </c>
      <c r="D24" s="46">
        <v>20798224</v>
      </c>
      <c r="E24" s="46">
        <v>3101034</v>
      </c>
    </row>
    <row r="25" spans="1:5" ht="12.75">
      <c r="A25" t="s">
        <v>7</v>
      </c>
      <c r="B25" t="s">
        <v>63</v>
      </c>
      <c r="C25" s="46">
        <v>39067008</v>
      </c>
      <c r="D25" s="46">
        <v>11890704</v>
      </c>
      <c r="E25" s="46">
        <v>5187988</v>
      </c>
    </row>
    <row r="26" spans="1:5" ht="12.75">
      <c r="A26" t="s">
        <v>6</v>
      </c>
      <c r="B26" t="s">
        <v>64</v>
      </c>
      <c r="C26" s="46">
        <v>2592020</v>
      </c>
      <c r="D26" s="46">
        <v>58425796</v>
      </c>
      <c r="E26" s="46">
        <v>4204265</v>
      </c>
    </row>
    <row r="27" spans="1:5" ht="12.75">
      <c r="A27" t="s">
        <v>27</v>
      </c>
      <c r="B27" t="s">
        <v>65</v>
      </c>
      <c r="C27" s="46">
        <v>20615</v>
      </c>
      <c r="D27" s="46">
        <v>44169</v>
      </c>
      <c r="E27" s="46">
        <v>2740</v>
      </c>
    </row>
    <row r="28" spans="1:5" ht="12.75">
      <c r="A28" t="s">
        <v>212</v>
      </c>
      <c r="B28" t="s">
        <v>66</v>
      </c>
      <c r="C28" s="46">
        <v>1204779179</v>
      </c>
      <c r="D28" s="46">
        <v>741645073</v>
      </c>
      <c r="E28" s="46">
        <v>64447582</v>
      </c>
    </row>
    <row r="29" spans="1:5" ht="12.75">
      <c r="A29" t="s">
        <v>211</v>
      </c>
      <c r="B29" t="s">
        <v>67</v>
      </c>
      <c r="C29" s="46">
        <v>2822230</v>
      </c>
      <c r="D29" s="46">
        <v>8221572</v>
      </c>
      <c r="E29" s="46">
        <v>999186</v>
      </c>
    </row>
    <row r="30" spans="1:5" ht="12.75">
      <c r="A30" t="s">
        <v>6</v>
      </c>
      <c r="B30" t="s">
        <v>68</v>
      </c>
      <c r="C30" s="46">
        <v>6812965013</v>
      </c>
      <c r="D30" s="46">
        <v>18506315703</v>
      </c>
      <c r="E30" s="46">
        <v>2895262752</v>
      </c>
    </row>
    <row r="31" spans="1:5" ht="12.75">
      <c r="A31" t="s">
        <v>6</v>
      </c>
      <c r="B31" t="s">
        <v>69</v>
      </c>
      <c r="C31" s="46">
        <v>125409</v>
      </c>
      <c r="D31" s="46">
        <v>1236481</v>
      </c>
      <c r="E31" s="46">
        <v>73604</v>
      </c>
    </row>
    <row r="32" spans="1:5" ht="12.75">
      <c r="A32" t="s">
        <v>211</v>
      </c>
      <c r="B32" t="s">
        <v>70</v>
      </c>
      <c r="C32" s="46">
        <v>4418293470</v>
      </c>
      <c r="D32" s="46">
        <v>1481703055</v>
      </c>
      <c r="E32" s="46">
        <v>144303483</v>
      </c>
    </row>
    <row r="33" spans="1:5" ht="12.75">
      <c r="A33" t="s">
        <v>6</v>
      </c>
      <c r="B33" t="s">
        <v>71</v>
      </c>
      <c r="C33" s="46">
        <v>1455349790</v>
      </c>
      <c r="D33" s="46">
        <v>1316333871</v>
      </c>
      <c r="E33" s="46">
        <v>201651945</v>
      </c>
    </row>
    <row r="34" spans="1:5" ht="12.75">
      <c r="A34" t="s">
        <v>27</v>
      </c>
      <c r="B34" t="s">
        <v>72</v>
      </c>
      <c r="C34" s="46">
        <v>450976</v>
      </c>
      <c r="D34" s="46">
        <v>1280229</v>
      </c>
      <c r="E34" s="46">
        <v>57515</v>
      </c>
    </row>
    <row r="35" spans="1:5" ht="12.75">
      <c r="A35" t="s">
        <v>213</v>
      </c>
      <c r="B35" t="s">
        <v>73</v>
      </c>
      <c r="C35" s="46">
        <v>14376286</v>
      </c>
      <c r="D35" s="46">
        <v>29260724</v>
      </c>
      <c r="E35" s="46">
        <v>2334023</v>
      </c>
    </row>
    <row r="36" spans="1:5" ht="12.75">
      <c r="A36" t="s">
        <v>7</v>
      </c>
      <c r="B36" t="s">
        <v>74</v>
      </c>
      <c r="C36" s="46">
        <v>330510</v>
      </c>
      <c r="D36" s="46">
        <v>4366903</v>
      </c>
      <c r="E36" s="46">
        <v>239300</v>
      </c>
    </row>
    <row r="37" spans="1:5" ht="12.75">
      <c r="A37" t="s">
        <v>213</v>
      </c>
      <c r="B37" t="s">
        <v>75</v>
      </c>
      <c r="C37" s="46">
        <v>1471968</v>
      </c>
      <c r="D37" s="46">
        <v>2537103</v>
      </c>
      <c r="E37" s="46">
        <v>139344</v>
      </c>
    </row>
    <row r="38" spans="1:5" ht="12.75">
      <c r="A38" t="s">
        <v>7</v>
      </c>
      <c r="B38" t="s">
        <v>76</v>
      </c>
      <c r="C38" s="46">
        <v>20893545</v>
      </c>
      <c r="D38" s="46">
        <v>114259356</v>
      </c>
      <c r="E38" s="46">
        <v>6538732</v>
      </c>
    </row>
    <row r="39" spans="1:5" ht="12.75">
      <c r="A39" t="s">
        <v>213</v>
      </c>
      <c r="B39" t="s">
        <v>77</v>
      </c>
      <c r="C39" s="46">
        <v>15382</v>
      </c>
      <c r="D39" s="46">
        <v>14606</v>
      </c>
      <c r="E39" s="46">
        <v>2981</v>
      </c>
    </row>
    <row r="40" spans="1:5" ht="12.75">
      <c r="A40" t="s">
        <v>211</v>
      </c>
      <c r="B40" t="s">
        <v>78</v>
      </c>
      <c r="C40" s="46">
        <v>1840150864</v>
      </c>
      <c r="D40" s="46">
        <v>1138054006</v>
      </c>
      <c r="E40" s="46">
        <v>96530291</v>
      </c>
    </row>
    <row r="41" spans="1:5" ht="12.75">
      <c r="A41" t="s">
        <v>27</v>
      </c>
      <c r="B41" t="s">
        <v>79</v>
      </c>
      <c r="C41" s="46">
        <v>14274339</v>
      </c>
      <c r="D41" s="46">
        <v>19818554</v>
      </c>
      <c r="E41" s="46">
        <v>3582214</v>
      </c>
    </row>
    <row r="42" spans="1:5" ht="12.75">
      <c r="A42" t="s">
        <v>211</v>
      </c>
      <c r="B42" t="s">
        <v>80</v>
      </c>
      <c r="C42" s="46">
        <v>9783535</v>
      </c>
      <c r="D42" s="46">
        <v>12193546</v>
      </c>
      <c r="E42" s="46">
        <v>914489</v>
      </c>
    </row>
    <row r="43" spans="1:5" ht="12.75">
      <c r="A43" t="s">
        <v>6</v>
      </c>
      <c r="B43" t="s">
        <v>81</v>
      </c>
      <c r="C43" s="46">
        <v>12777327</v>
      </c>
      <c r="D43" s="46">
        <v>26411784</v>
      </c>
      <c r="E43" s="46">
        <v>5657371</v>
      </c>
    </row>
    <row r="44" spans="1:5" ht="12.75">
      <c r="A44" t="s">
        <v>7</v>
      </c>
      <c r="B44" t="s">
        <v>82</v>
      </c>
      <c r="C44" s="46">
        <v>1927999</v>
      </c>
      <c r="D44" s="46">
        <v>14892497</v>
      </c>
      <c r="E44" s="46">
        <v>1151160</v>
      </c>
    </row>
    <row r="45" spans="1:5" ht="12.75">
      <c r="A45" t="s">
        <v>7</v>
      </c>
      <c r="B45" t="s">
        <v>83</v>
      </c>
      <c r="C45" s="46">
        <v>514343899</v>
      </c>
      <c r="D45" s="46">
        <v>1570432058</v>
      </c>
      <c r="E45" s="46">
        <v>167675976</v>
      </c>
    </row>
    <row r="46" spans="1:5" ht="12.75">
      <c r="A46" t="s">
        <v>212</v>
      </c>
      <c r="B46" t="s">
        <v>84</v>
      </c>
      <c r="C46" s="46">
        <v>14826251732</v>
      </c>
      <c r="D46" s="46">
        <v>16889230840</v>
      </c>
      <c r="E46" s="46">
        <v>1141537323</v>
      </c>
    </row>
    <row r="47" spans="1:5" ht="12.75">
      <c r="A47" t="s">
        <v>7</v>
      </c>
      <c r="B47" t="s">
        <v>85</v>
      </c>
      <c r="C47" s="46">
        <v>3899609</v>
      </c>
      <c r="D47" s="46">
        <v>8325374</v>
      </c>
      <c r="E47" s="46">
        <v>1046072</v>
      </c>
    </row>
    <row r="48" spans="1:5" ht="12.75">
      <c r="A48" t="s">
        <v>27</v>
      </c>
      <c r="B48" t="s">
        <v>86</v>
      </c>
      <c r="C48" s="46">
        <v>20791</v>
      </c>
      <c r="D48" s="46">
        <v>277073</v>
      </c>
      <c r="E48" s="46">
        <v>31433</v>
      </c>
    </row>
    <row r="49" spans="1:5" ht="12.75">
      <c r="A49" t="s">
        <v>28</v>
      </c>
      <c r="B49" t="s">
        <v>87</v>
      </c>
      <c r="C49" s="46">
        <v>37829</v>
      </c>
      <c r="D49" s="46">
        <v>55536</v>
      </c>
      <c r="E49" s="46">
        <v>8200</v>
      </c>
    </row>
    <row r="50" spans="1:5" ht="12.75">
      <c r="A50" t="s">
        <v>6</v>
      </c>
      <c r="B50" t="s">
        <v>88</v>
      </c>
      <c r="C50" s="46">
        <v>22665057</v>
      </c>
      <c r="D50" s="46">
        <v>39403716</v>
      </c>
      <c r="E50" s="46">
        <v>5770743</v>
      </c>
    </row>
    <row r="51" spans="1:5" ht="12.75">
      <c r="A51" t="s">
        <v>7</v>
      </c>
      <c r="B51" t="s">
        <v>89</v>
      </c>
      <c r="C51" s="46">
        <v>133884738</v>
      </c>
      <c r="D51" s="46">
        <v>260521501</v>
      </c>
      <c r="E51" s="46">
        <v>25347114</v>
      </c>
    </row>
    <row r="52" spans="1:5" ht="12.75">
      <c r="A52" t="s">
        <v>7</v>
      </c>
      <c r="B52" t="s">
        <v>90</v>
      </c>
      <c r="C52" s="46">
        <v>195524920</v>
      </c>
      <c r="D52" s="46">
        <v>991806394</v>
      </c>
      <c r="E52" s="46">
        <v>70387212</v>
      </c>
    </row>
    <row r="53" spans="1:5" ht="12.75">
      <c r="A53" t="s">
        <v>27</v>
      </c>
      <c r="B53" t="s">
        <v>91</v>
      </c>
      <c r="C53" s="46">
        <v>44560</v>
      </c>
      <c r="D53" s="46">
        <v>47185</v>
      </c>
      <c r="E53" s="46">
        <v>13785</v>
      </c>
    </row>
    <row r="54" spans="1:5" ht="12.75">
      <c r="A54" t="s">
        <v>27</v>
      </c>
      <c r="B54" t="s">
        <v>92</v>
      </c>
      <c r="C54" s="46">
        <v>5332150</v>
      </c>
      <c r="D54" s="46">
        <v>11343507</v>
      </c>
      <c r="E54" s="46">
        <v>629941</v>
      </c>
    </row>
    <row r="55" spans="1:5" ht="12.75">
      <c r="A55" t="s">
        <v>7</v>
      </c>
      <c r="B55" t="s">
        <v>93</v>
      </c>
      <c r="C55" s="46">
        <v>1828476</v>
      </c>
      <c r="D55" s="46">
        <v>6340737</v>
      </c>
      <c r="E55" s="46">
        <v>428492</v>
      </c>
    </row>
    <row r="56" spans="1:5" ht="12.75">
      <c r="A56" t="s">
        <v>27</v>
      </c>
      <c r="B56" t="s">
        <v>94</v>
      </c>
      <c r="C56" s="46">
        <v>121408</v>
      </c>
      <c r="D56" s="46">
        <v>249453</v>
      </c>
      <c r="E56" s="46">
        <v>16794</v>
      </c>
    </row>
    <row r="57" spans="1:5" ht="12.75">
      <c r="A57" t="s">
        <v>7</v>
      </c>
      <c r="B57" t="s">
        <v>95</v>
      </c>
      <c r="C57" s="46">
        <v>68689690</v>
      </c>
      <c r="D57" s="46">
        <v>27522285</v>
      </c>
      <c r="E57" s="46">
        <v>7245351</v>
      </c>
    </row>
    <row r="58" spans="1:5" ht="12.75">
      <c r="A58" t="s">
        <v>213</v>
      </c>
      <c r="B58" t="s">
        <v>96</v>
      </c>
      <c r="C58" s="46">
        <v>194118031</v>
      </c>
      <c r="D58" s="46">
        <v>136864076</v>
      </c>
      <c r="E58" s="46">
        <v>11943872</v>
      </c>
    </row>
    <row r="59" spans="1:5" ht="12.75">
      <c r="A59" t="s">
        <v>27</v>
      </c>
      <c r="B59" t="s">
        <v>97</v>
      </c>
      <c r="C59" s="46">
        <v>200000</v>
      </c>
      <c r="D59" s="46">
        <v>616900</v>
      </c>
      <c r="E59" s="46">
        <v>35418</v>
      </c>
    </row>
    <row r="60" spans="1:5" ht="12.75">
      <c r="A60" t="s">
        <v>27</v>
      </c>
      <c r="B60" t="s">
        <v>98</v>
      </c>
      <c r="C60" s="46">
        <v>890454449</v>
      </c>
      <c r="D60" s="46">
        <v>437111963</v>
      </c>
      <c r="E60" s="46">
        <v>40216848</v>
      </c>
    </row>
    <row r="61" spans="1:5" ht="12.75">
      <c r="A61" t="s">
        <v>213</v>
      </c>
      <c r="B61" t="s">
        <v>99</v>
      </c>
      <c r="C61" t="s">
        <v>100</v>
      </c>
      <c r="D61" s="46">
        <v>4093</v>
      </c>
      <c r="E61" t="s">
        <v>101</v>
      </c>
    </row>
    <row r="62" spans="1:5" ht="12.75">
      <c r="A62" t="s">
        <v>213</v>
      </c>
      <c r="B62" t="s">
        <v>102</v>
      </c>
      <c r="C62" s="46">
        <v>1860637</v>
      </c>
      <c r="D62" s="46">
        <v>952150</v>
      </c>
      <c r="E62" s="46">
        <v>200406</v>
      </c>
    </row>
    <row r="63" spans="1:5" ht="12.75">
      <c r="A63" t="s">
        <v>7</v>
      </c>
      <c r="B63" t="s">
        <v>103</v>
      </c>
      <c r="C63" s="46">
        <v>244357887</v>
      </c>
      <c r="D63" s="46">
        <v>386295667</v>
      </c>
      <c r="E63" s="46">
        <v>42515313</v>
      </c>
    </row>
    <row r="64" spans="1:5" ht="12.75">
      <c r="A64" t="s">
        <v>213</v>
      </c>
      <c r="B64" t="s">
        <v>104</v>
      </c>
      <c r="C64" s="46">
        <v>4781619</v>
      </c>
      <c r="D64" s="46">
        <v>9932396</v>
      </c>
      <c r="E64" s="46">
        <v>577107</v>
      </c>
    </row>
    <row r="65" spans="1:5" ht="12.75">
      <c r="A65" t="s">
        <v>6</v>
      </c>
      <c r="B65" t="s">
        <v>105</v>
      </c>
      <c r="C65" s="46">
        <v>4859240</v>
      </c>
      <c r="D65" s="46">
        <v>17350923</v>
      </c>
      <c r="E65" s="46">
        <v>1013292</v>
      </c>
    </row>
    <row r="66" spans="1:5" ht="12.75">
      <c r="A66" t="s">
        <v>7</v>
      </c>
      <c r="B66" t="s">
        <v>106</v>
      </c>
      <c r="C66" s="46">
        <v>7832267</v>
      </c>
      <c r="D66" s="46">
        <v>62882937</v>
      </c>
      <c r="E66" s="46">
        <v>4384891</v>
      </c>
    </row>
    <row r="67" spans="1:5" ht="12.75">
      <c r="A67" t="s">
        <v>6</v>
      </c>
      <c r="B67" t="s">
        <v>107</v>
      </c>
      <c r="C67" s="46">
        <v>200921804</v>
      </c>
      <c r="D67" s="46">
        <v>1106163307</v>
      </c>
      <c r="E67" s="46">
        <v>163165951</v>
      </c>
    </row>
    <row r="68" spans="1:5" ht="12.75">
      <c r="A68" t="s">
        <v>6</v>
      </c>
      <c r="B68" t="s">
        <v>108</v>
      </c>
      <c r="C68" s="46">
        <v>152777765</v>
      </c>
      <c r="D68" s="46">
        <v>396105280</v>
      </c>
      <c r="E68" s="46">
        <v>54550980</v>
      </c>
    </row>
    <row r="69" spans="1:5" ht="12.75">
      <c r="A69" t="s">
        <v>6</v>
      </c>
      <c r="B69" t="s">
        <v>109</v>
      </c>
      <c r="C69" s="46">
        <v>460999</v>
      </c>
      <c r="D69" s="46">
        <v>474436</v>
      </c>
      <c r="E69" s="46">
        <v>166715</v>
      </c>
    </row>
    <row r="70" spans="1:5" ht="12.75">
      <c r="A70" t="s">
        <v>7</v>
      </c>
      <c r="B70" t="s">
        <v>110</v>
      </c>
      <c r="C70" s="46">
        <v>9180826</v>
      </c>
      <c r="D70" s="46">
        <v>58761776</v>
      </c>
      <c r="E70" s="46">
        <v>3083628</v>
      </c>
    </row>
    <row r="71" spans="1:5" ht="12.75">
      <c r="A71" t="s">
        <v>7</v>
      </c>
      <c r="B71" t="s">
        <v>111</v>
      </c>
      <c r="C71" s="46">
        <v>533229</v>
      </c>
      <c r="D71" s="46">
        <v>2925664</v>
      </c>
      <c r="E71" s="46">
        <v>168108</v>
      </c>
    </row>
    <row r="72" spans="1:5" ht="12.75">
      <c r="A72" t="s">
        <v>6</v>
      </c>
      <c r="B72" t="s">
        <v>112</v>
      </c>
      <c r="C72" s="46">
        <v>13610611</v>
      </c>
      <c r="D72" s="46">
        <v>78159498</v>
      </c>
      <c r="E72" s="46">
        <v>6416056</v>
      </c>
    </row>
    <row r="73" spans="1:5" ht="12.75">
      <c r="A73" t="s">
        <v>7</v>
      </c>
      <c r="B73" t="s">
        <v>113</v>
      </c>
      <c r="C73" s="46">
        <v>226906552</v>
      </c>
      <c r="D73" s="46">
        <v>1112374806</v>
      </c>
      <c r="E73" s="46">
        <v>101983251</v>
      </c>
    </row>
    <row r="74" spans="1:5" ht="12.75">
      <c r="A74" t="s">
        <v>212</v>
      </c>
      <c r="B74" t="s">
        <v>114</v>
      </c>
      <c r="C74" s="46">
        <v>133776</v>
      </c>
      <c r="D74" s="46">
        <v>484996</v>
      </c>
      <c r="E74" s="46">
        <v>57906</v>
      </c>
    </row>
    <row r="75" spans="1:5" ht="12.75">
      <c r="A75" t="s">
        <v>6</v>
      </c>
      <c r="B75" t="s">
        <v>115</v>
      </c>
      <c r="C75" s="46">
        <v>1504138883</v>
      </c>
      <c r="D75" s="46">
        <v>2029271884</v>
      </c>
      <c r="E75" s="46">
        <v>208058799</v>
      </c>
    </row>
    <row r="76" spans="1:5" ht="12.75">
      <c r="A76" t="s">
        <v>6</v>
      </c>
      <c r="B76" t="s">
        <v>116</v>
      </c>
      <c r="C76" s="46">
        <v>1021746</v>
      </c>
      <c r="D76" s="46">
        <v>7439651</v>
      </c>
      <c r="E76" s="46">
        <v>718572</v>
      </c>
    </row>
    <row r="77" spans="1:5" ht="12.75">
      <c r="A77" t="s">
        <v>6</v>
      </c>
      <c r="B77" t="s">
        <v>117</v>
      </c>
      <c r="C77" s="46">
        <v>230993392</v>
      </c>
      <c r="D77" s="46">
        <v>100290868</v>
      </c>
      <c r="E77" s="46">
        <v>11012074</v>
      </c>
    </row>
    <row r="78" spans="1:5" ht="12.75">
      <c r="A78" t="s">
        <v>27</v>
      </c>
      <c r="B78" t="s">
        <v>118</v>
      </c>
      <c r="C78" s="46">
        <v>1010920</v>
      </c>
      <c r="D78" s="46">
        <v>3853494</v>
      </c>
      <c r="E78" s="46">
        <v>718999</v>
      </c>
    </row>
    <row r="79" spans="1:5" ht="12.75">
      <c r="A79" t="s">
        <v>6</v>
      </c>
      <c r="B79" t="s">
        <v>119</v>
      </c>
      <c r="C79" s="46">
        <v>26250</v>
      </c>
      <c r="D79" s="46">
        <v>18870</v>
      </c>
      <c r="E79" s="46">
        <v>6501</v>
      </c>
    </row>
    <row r="80" spans="1:5" ht="12.75">
      <c r="A80" t="s">
        <v>6</v>
      </c>
      <c r="B80" t="s">
        <v>120</v>
      </c>
      <c r="C80" s="46">
        <v>1018</v>
      </c>
      <c r="D80" s="46">
        <v>37074</v>
      </c>
      <c r="E80" s="46">
        <v>1352</v>
      </c>
    </row>
    <row r="81" spans="1:5" ht="12.75">
      <c r="A81" t="s">
        <v>7</v>
      </c>
      <c r="B81" t="s">
        <v>121</v>
      </c>
      <c r="C81" s="46">
        <v>7359552</v>
      </c>
      <c r="D81" s="46">
        <v>5823921</v>
      </c>
      <c r="E81" s="46">
        <v>1749792</v>
      </c>
    </row>
    <row r="82" spans="1:5" ht="12.75">
      <c r="A82" t="s">
        <v>6</v>
      </c>
      <c r="B82" t="s">
        <v>122</v>
      </c>
      <c r="C82" s="46">
        <v>123759</v>
      </c>
      <c r="D82" s="46">
        <v>281290</v>
      </c>
      <c r="E82" s="46">
        <v>35862</v>
      </c>
    </row>
    <row r="83" spans="1:5" ht="12.75">
      <c r="A83" t="s">
        <v>27</v>
      </c>
      <c r="B83" t="s">
        <v>123</v>
      </c>
      <c r="C83" s="46">
        <v>3260</v>
      </c>
      <c r="D83" t="s">
        <v>124</v>
      </c>
      <c r="E83" s="46">
        <v>1930</v>
      </c>
    </row>
    <row r="84" spans="1:5" ht="12.75">
      <c r="A84" t="s">
        <v>7</v>
      </c>
      <c r="B84" t="s">
        <v>125</v>
      </c>
      <c r="C84" s="46">
        <v>5073</v>
      </c>
      <c r="D84" s="46">
        <v>48635</v>
      </c>
      <c r="E84" s="46">
        <v>6414</v>
      </c>
    </row>
    <row r="85" spans="1:5" ht="12.75">
      <c r="A85" t="s">
        <v>7</v>
      </c>
      <c r="B85" t="s">
        <v>126</v>
      </c>
      <c r="C85" s="46">
        <v>15382408</v>
      </c>
      <c r="D85" s="46">
        <v>26843770</v>
      </c>
      <c r="E85" s="46">
        <v>3172019</v>
      </c>
    </row>
    <row r="86" spans="1:5" ht="12.75">
      <c r="A86" t="s">
        <v>7</v>
      </c>
      <c r="B86" t="s">
        <v>127</v>
      </c>
      <c r="C86" s="46">
        <v>3534992</v>
      </c>
      <c r="D86" s="46">
        <v>10002895</v>
      </c>
      <c r="E86" s="46">
        <v>1165342</v>
      </c>
    </row>
    <row r="87" spans="1:5" ht="12.75">
      <c r="A87" t="s">
        <v>6</v>
      </c>
      <c r="B87" t="s">
        <v>128</v>
      </c>
      <c r="C87" t="s">
        <v>129</v>
      </c>
      <c r="D87" s="46">
        <v>2016</v>
      </c>
      <c r="E87" t="s">
        <v>130</v>
      </c>
    </row>
    <row r="88" spans="1:5" ht="12.75">
      <c r="A88" t="s">
        <v>7</v>
      </c>
      <c r="B88" t="s">
        <v>131</v>
      </c>
      <c r="C88" t="s">
        <v>132</v>
      </c>
      <c r="D88" s="46">
        <v>2427</v>
      </c>
      <c r="E88" t="s">
        <v>133</v>
      </c>
    </row>
    <row r="89" spans="1:5" ht="12.75">
      <c r="A89" t="s">
        <v>27</v>
      </c>
      <c r="B89" t="s">
        <v>134</v>
      </c>
      <c r="C89" s="46">
        <v>19532</v>
      </c>
      <c r="D89" s="46">
        <v>499422</v>
      </c>
      <c r="E89" s="46">
        <v>22875</v>
      </c>
    </row>
    <row r="90" spans="1:5" ht="12.75">
      <c r="A90" t="s">
        <v>6</v>
      </c>
      <c r="B90" t="s">
        <v>135</v>
      </c>
      <c r="C90" s="46">
        <v>103887050</v>
      </c>
      <c r="D90" s="46">
        <v>198447584</v>
      </c>
      <c r="E90" s="46">
        <v>35779699</v>
      </c>
    </row>
    <row r="91" spans="1:5" ht="12.75">
      <c r="A91" t="s">
        <v>7</v>
      </c>
      <c r="B91" t="s">
        <v>136</v>
      </c>
      <c r="C91" s="46">
        <v>317245</v>
      </c>
      <c r="D91" s="46">
        <v>14698339</v>
      </c>
      <c r="E91" s="46">
        <v>187147</v>
      </c>
    </row>
    <row r="92" spans="1:5" ht="12.75">
      <c r="A92" t="s">
        <v>27</v>
      </c>
      <c r="B92" t="s">
        <v>137</v>
      </c>
      <c r="C92" s="46">
        <v>7695993</v>
      </c>
      <c r="D92" s="46">
        <v>19365902</v>
      </c>
      <c r="E92" s="46">
        <v>1506655</v>
      </c>
    </row>
    <row r="93" spans="1:5" ht="12.75">
      <c r="A93" t="s">
        <v>27</v>
      </c>
      <c r="B93" t="s">
        <v>138</v>
      </c>
      <c r="C93" s="46">
        <v>103807</v>
      </c>
      <c r="D93" s="46">
        <v>213541</v>
      </c>
      <c r="E93" s="46">
        <v>25232</v>
      </c>
    </row>
    <row r="94" spans="1:5" ht="12.75">
      <c r="A94" t="s">
        <v>27</v>
      </c>
      <c r="B94" t="s">
        <v>139</v>
      </c>
      <c r="C94" s="46">
        <v>102862</v>
      </c>
      <c r="D94" s="46">
        <v>252042</v>
      </c>
      <c r="E94" s="46">
        <v>20614</v>
      </c>
    </row>
    <row r="95" spans="1:5" ht="12.75">
      <c r="A95" t="s">
        <v>212</v>
      </c>
      <c r="B95" t="s">
        <v>140</v>
      </c>
      <c r="C95" s="46">
        <v>695655438</v>
      </c>
      <c r="D95" s="46">
        <v>1789615394</v>
      </c>
      <c r="E95" s="46">
        <v>102626166</v>
      </c>
    </row>
    <row r="96" spans="1:5" ht="12.75">
      <c r="A96" t="s">
        <v>7</v>
      </c>
      <c r="B96" t="s">
        <v>141</v>
      </c>
      <c r="C96" s="46">
        <v>236737</v>
      </c>
      <c r="D96" s="46">
        <v>287695</v>
      </c>
      <c r="E96" s="46">
        <v>78202</v>
      </c>
    </row>
    <row r="97" spans="1:5" ht="12.75">
      <c r="A97" t="s">
        <v>7</v>
      </c>
      <c r="B97" t="s">
        <v>142</v>
      </c>
      <c r="C97" t="s">
        <v>143</v>
      </c>
      <c r="D97" t="s">
        <v>144</v>
      </c>
      <c r="E97" t="s">
        <v>145</v>
      </c>
    </row>
    <row r="98" spans="1:5" ht="12.75">
      <c r="A98" t="s">
        <v>7</v>
      </c>
      <c r="B98" t="s">
        <v>146</v>
      </c>
      <c r="C98" t="s">
        <v>147</v>
      </c>
      <c r="D98" s="46">
        <v>4218</v>
      </c>
      <c r="E98" t="s">
        <v>148</v>
      </c>
    </row>
    <row r="99" spans="1:5" ht="12.75">
      <c r="A99" t="s">
        <v>27</v>
      </c>
      <c r="B99" t="s">
        <v>149</v>
      </c>
      <c r="C99" s="46">
        <v>130391</v>
      </c>
      <c r="D99" s="46">
        <v>411451</v>
      </c>
      <c r="E99" s="46">
        <v>22831</v>
      </c>
    </row>
    <row r="100" spans="1:5" ht="12.75">
      <c r="A100" t="s">
        <v>6</v>
      </c>
      <c r="B100" t="s">
        <v>150</v>
      </c>
      <c r="C100" s="46">
        <v>727615</v>
      </c>
      <c r="D100" s="46">
        <v>13590232</v>
      </c>
      <c r="E100" s="46">
        <v>813515</v>
      </c>
    </row>
    <row r="101" spans="1:5" ht="12.75">
      <c r="A101" t="s">
        <v>27</v>
      </c>
      <c r="B101" t="s">
        <v>151</v>
      </c>
      <c r="C101" s="46">
        <v>63033</v>
      </c>
      <c r="D101" s="46">
        <v>78877</v>
      </c>
      <c r="E101" s="46">
        <v>6184</v>
      </c>
    </row>
    <row r="102" spans="1:5" ht="12.75">
      <c r="A102" t="s">
        <v>6</v>
      </c>
      <c r="B102" t="s">
        <v>152</v>
      </c>
      <c r="C102" s="46">
        <v>11278</v>
      </c>
      <c r="D102" s="46">
        <v>87321</v>
      </c>
      <c r="E102" s="46">
        <v>9070</v>
      </c>
    </row>
    <row r="103" spans="1:5" ht="12.75">
      <c r="A103" t="s">
        <v>213</v>
      </c>
      <c r="B103" t="s">
        <v>153</v>
      </c>
      <c r="C103" s="46">
        <v>8140065</v>
      </c>
      <c r="D103" s="46">
        <v>5304505</v>
      </c>
      <c r="E103" s="46">
        <v>542523</v>
      </c>
    </row>
    <row r="104" spans="1:5" ht="12.75">
      <c r="A104" t="s">
        <v>27</v>
      </c>
      <c r="B104" t="s">
        <v>154</v>
      </c>
      <c r="C104" s="46">
        <v>66589280</v>
      </c>
      <c r="D104" s="46">
        <v>50582126</v>
      </c>
      <c r="E104" s="46">
        <v>6573730</v>
      </c>
    </row>
    <row r="105" spans="1:5" ht="12.75">
      <c r="A105" t="s">
        <v>7</v>
      </c>
      <c r="B105" t="s">
        <v>155</v>
      </c>
      <c r="C105" s="46">
        <v>14036316</v>
      </c>
      <c r="D105" s="46">
        <v>112921339</v>
      </c>
      <c r="E105" s="46">
        <v>3533557</v>
      </c>
    </row>
    <row r="106" spans="1:5" ht="12.75">
      <c r="A106" t="s">
        <v>28</v>
      </c>
      <c r="B106" t="s">
        <v>156</v>
      </c>
      <c r="C106" s="46">
        <v>16280333</v>
      </c>
      <c r="D106" s="46">
        <v>96584583</v>
      </c>
      <c r="E106" s="46">
        <v>5265819</v>
      </c>
    </row>
    <row r="107" spans="1:5" ht="12.75">
      <c r="A107" t="s">
        <v>6</v>
      </c>
      <c r="B107" t="s">
        <v>157</v>
      </c>
      <c r="C107" s="46">
        <v>24830326</v>
      </c>
      <c r="D107" s="46">
        <v>19060899</v>
      </c>
      <c r="E107" s="46">
        <v>3038172</v>
      </c>
    </row>
    <row r="108" spans="1:5" ht="12.75">
      <c r="A108" t="s">
        <v>32</v>
      </c>
      <c r="B108" t="s">
        <v>158</v>
      </c>
      <c r="C108" s="46">
        <v>42701551</v>
      </c>
      <c r="D108" s="46">
        <v>656043986</v>
      </c>
      <c r="E108" s="46">
        <v>24875361</v>
      </c>
    </row>
    <row r="109" spans="1:5" ht="12.75">
      <c r="A109" t="s">
        <v>32</v>
      </c>
      <c r="B109" t="s">
        <v>32</v>
      </c>
      <c r="C109" s="46">
        <v>439628</v>
      </c>
      <c r="D109" s="46">
        <v>5393026</v>
      </c>
      <c r="E109" s="46">
        <v>195170</v>
      </c>
    </row>
    <row r="110" spans="1:5" ht="12.75">
      <c r="A110" t="s">
        <v>6</v>
      </c>
      <c r="B110" t="s">
        <v>159</v>
      </c>
      <c r="C110" s="46">
        <v>14384365</v>
      </c>
      <c r="D110" s="46">
        <v>90323318</v>
      </c>
      <c r="E110" s="46">
        <v>11611178</v>
      </c>
    </row>
    <row r="111" spans="1:5" ht="12.75">
      <c r="A111" t="s">
        <v>213</v>
      </c>
      <c r="B111" t="s">
        <v>160</v>
      </c>
      <c r="C111" s="46">
        <v>26955365</v>
      </c>
      <c r="D111" s="46">
        <v>42091341</v>
      </c>
      <c r="E111" s="46">
        <v>2960022</v>
      </c>
    </row>
    <row r="112" spans="1:5" ht="12.75">
      <c r="A112" t="s">
        <v>211</v>
      </c>
      <c r="B112" t="s">
        <v>161</v>
      </c>
      <c r="C112" s="46">
        <v>854742972</v>
      </c>
      <c r="D112" s="46">
        <v>268594929</v>
      </c>
      <c r="E112" s="46">
        <v>40418039</v>
      </c>
    </row>
    <row r="113" spans="1:5" ht="12.75">
      <c r="A113" t="s">
        <v>211</v>
      </c>
      <c r="B113" t="s">
        <v>162</v>
      </c>
      <c r="C113" s="46">
        <v>2258734795</v>
      </c>
      <c r="D113" s="46">
        <v>1152064485</v>
      </c>
      <c r="E113" s="46">
        <v>91057208</v>
      </c>
    </row>
    <row r="114" spans="1:5" ht="12.75">
      <c r="A114" t="s">
        <v>7</v>
      </c>
      <c r="B114" t="s">
        <v>163</v>
      </c>
      <c r="C114" s="46">
        <v>154718540</v>
      </c>
      <c r="D114" s="46">
        <v>189586101</v>
      </c>
      <c r="E114" s="46">
        <v>30964402</v>
      </c>
    </row>
    <row r="115" spans="1:5" ht="12.75">
      <c r="A115" t="s">
        <v>7</v>
      </c>
      <c r="B115" t="s">
        <v>164</v>
      </c>
      <c r="C115" s="46">
        <v>22556761</v>
      </c>
      <c r="D115" s="46">
        <v>111811391</v>
      </c>
      <c r="E115" s="46">
        <v>12167222</v>
      </c>
    </row>
    <row r="116" spans="1:5" ht="12.75">
      <c r="A116" t="s">
        <v>213</v>
      </c>
      <c r="B116" t="s">
        <v>165</v>
      </c>
      <c r="C116" s="46">
        <v>20129</v>
      </c>
      <c r="D116" s="46">
        <v>1033790</v>
      </c>
      <c r="E116" s="46">
        <v>8573</v>
      </c>
    </row>
    <row r="117" spans="1:5" ht="12.75">
      <c r="A117" t="s">
        <v>6</v>
      </c>
      <c r="B117" t="s">
        <v>166</v>
      </c>
      <c r="C117" s="46">
        <v>29887608</v>
      </c>
      <c r="D117" s="46">
        <v>30253028</v>
      </c>
      <c r="E117" s="46">
        <v>2454133</v>
      </c>
    </row>
    <row r="118" spans="1:5" ht="12.75">
      <c r="A118" t="s">
        <v>7</v>
      </c>
      <c r="B118" t="s">
        <v>167</v>
      </c>
      <c r="C118" s="46">
        <v>94182863</v>
      </c>
      <c r="D118" s="46">
        <v>386259026</v>
      </c>
      <c r="E118" s="46">
        <v>31123552</v>
      </c>
    </row>
    <row r="119" spans="1:5" ht="12.75">
      <c r="A119" t="s">
        <v>7</v>
      </c>
      <c r="B119" t="s">
        <v>168</v>
      </c>
      <c r="C119" s="46">
        <v>21810111</v>
      </c>
      <c r="D119" s="46">
        <v>98279372</v>
      </c>
      <c r="E119" s="46">
        <v>8837219</v>
      </c>
    </row>
    <row r="120" spans="1:5" ht="12.75">
      <c r="A120" t="s">
        <v>7</v>
      </c>
      <c r="B120" t="s">
        <v>169</v>
      </c>
      <c r="C120" s="46">
        <v>4089146</v>
      </c>
      <c r="D120" s="46">
        <v>11447336</v>
      </c>
      <c r="E120" s="46">
        <v>1418075</v>
      </c>
    </row>
    <row r="121" spans="1:5" ht="12.75">
      <c r="A121" t="s">
        <v>6</v>
      </c>
      <c r="B121" t="s">
        <v>170</v>
      </c>
      <c r="C121" s="46">
        <v>184520</v>
      </c>
      <c r="D121" s="46">
        <v>260215</v>
      </c>
      <c r="E121" s="46">
        <v>41900</v>
      </c>
    </row>
    <row r="122" spans="1:5" ht="12.75">
      <c r="A122" t="s">
        <v>213</v>
      </c>
      <c r="B122" t="s">
        <v>171</v>
      </c>
      <c r="C122" s="46">
        <v>6184970</v>
      </c>
      <c r="D122" s="46">
        <v>12458703</v>
      </c>
      <c r="E122" s="46">
        <v>754471</v>
      </c>
    </row>
    <row r="123" spans="1:5" ht="12.75">
      <c r="A123" t="s">
        <v>7</v>
      </c>
      <c r="B123" t="s">
        <v>172</v>
      </c>
      <c r="C123" s="46">
        <v>7343598</v>
      </c>
      <c r="D123" s="46">
        <v>35284498</v>
      </c>
      <c r="E123" s="46">
        <v>2780309</v>
      </c>
    </row>
    <row r="124" spans="1:5" ht="12.75">
      <c r="A124" t="s">
        <v>7</v>
      </c>
      <c r="B124" t="s">
        <v>173</v>
      </c>
      <c r="C124" s="46">
        <v>9066336</v>
      </c>
      <c r="D124" s="46">
        <v>40458228</v>
      </c>
      <c r="E124" s="46">
        <v>4094395</v>
      </c>
    </row>
    <row r="125" spans="1:5" ht="12.75">
      <c r="A125" t="s">
        <v>7</v>
      </c>
      <c r="B125" t="s">
        <v>174</v>
      </c>
      <c r="C125" s="46">
        <v>37367450</v>
      </c>
      <c r="D125" s="46">
        <v>52600098</v>
      </c>
      <c r="E125" s="46">
        <v>7063958</v>
      </c>
    </row>
    <row r="126" spans="1:5" ht="12.75">
      <c r="A126" t="s">
        <v>28</v>
      </c>
      <c r="B126" t="s">
        <v>175</v>
      </c>
      <c r="C126" s="46">
        <v>2207</v>
      </c>
      <c r="D126" s="46">
        <v>172931</v>
      </c>
      <c r="E126" s="46">
        <v>7731</v>
      </c>
    </row>
    <row r="127" spans="1:5" ht="12.75">
      <c r="A127" t="s">
        <v>7</v>
      </c>
      <c r="B127" t="s">
        <v>176</v>
      </c>
      <c r="C127" s="46">
        <v>3835</v>
      </c>
      <c r="D127" s="46">
        <v>58388</v>
      </c>
      <c r="E127" s="46">
        <v>2639</v>
      </c>
    </row>
    <row r="128" spans="1:5" ht="12.75">
      <c r="A128" t="s">
        <v>213</v>
      </c>
      <c r="B128" t="s">
        <v>177</v>
      </c>
      <c r="C128" s="46">
        <v>24464</v>
      </c>
      <c r="D128" s="46">
        <v>148858</v>
      </c>
      <c r="E128" s="46">
        <v>4464</v>
      </c>
    </row>
    <row r="129" spans="1:5" ht="12.75">
      <c r="A129" t="s">
        <v>27</v>
      </c>
      <c r="B129" t="s">
        <v>178</v>
      </c>
      <c r="C129" s="46">
        <v>263485</v>
      </c>
      <c r="D129" s="46">
        <v>457301</v>
      </c>
      <c r="E129" s="46">
        <v>40105</v>
      </c>
    </row>
    <row r="130" spans="1:5" ht="12.75">
      <c r="A130" t="s">
        <v>6</v>
      </c>
      <c r="B130" t="s">
        <v>179</v>
      </c>
      <c r="C130" s="46">
        <v>10808482</v>
      </c>
      <c r="D130" s="46">
        <v>36991365</v>
      </c>
      <c r="E130" s="46">
        <v>5555302</v>
      </c>
    </row>
    <row r="131" spans="1:5" ht="12.75">
      <c r="A131" t="s">
        <v>6</v>
      </c>
      <c r="B131" t="s">
        <v>180</v>
      </c>
      <c r="C131" s="46">
        <v>47608</v>
      </c>
      <c r="D131" s="46">
        <v>93689</v>
      </c>
      <c r="E131" s="46">
        <v>16055</v>
      </c>
    </row>
    <row r="132" spans="1:5" ht="12.75">
      <c r="A132" t="s">
        <v>6</v>
      </c>
      <c r="B132" t="s">
        <v>181</v>
      </c>
      <c r="C132" s="46">
        <v>12833402</v>
      </c>
      <c r="D132" s="46">
        <v>52063335</v>
      </c>
      <c r="E132" s="46">
        <v>9015302</v>
      </c>
    </row>
    <row r="133" spans="1:5" ht="12.75">
      <c r="A133" t="s">
        <v>27</v>
      </c>
      <c r="B133" t="s">
        <v>182</v>
      </c>
      <c r="C133" s="46">
        <v>26329892</v>
      </c>
      <c r="D133" s="46">
        <v>60373335</v>
      </c>
      <c r="E133" s="46">
        <v>4671908</v>
      </c>
    </row>
    <row r="134" spans="1:5" ht="12.75">
      <c r="A134" t="s">
        <v>7</v>
      </c>
      <c r="B134" t="s">
        <v>183</v>
      </c>
      <c r="C134" s="46">
        <v>79916912</v>
      </c>
      <c r="D134" s="46">
        <v>377705840</v>
      </c>
      <c r="E134" s="46">
        <v>21640889</v>
      </c>
    </row>
    <row r="135" spans="1:5" ht="12.75">
      <c r="A135" t="s">
        <v>7</v>
      </c>
      <c r="B135" t="s">
        <v>184</v>
      </c>
      <c r="C135" s="46">
        <v>15691168</v>
      </c>
      <c r="D135" s="46">
        <v>101580084</v>
      </c>
      <c r="E135" s="46">
        <v>6047887</v>
      </c>
    </row>
    <row r="136" spans="1:5" ht="12.75">
      <c r="A136" t="s">
        <v>6</v>
      </c>
      <c r="B136" t="s">
        <v>185</v>
      </c>
      <c r="C136" s="46">
        <v>31951380</v>
      </c>
      <c r="D136" s="46">
        <v>202837876</v>
      </c>
      <c r="E136" s="46">
        <v>20770213</v>
      </c>
    </row>
    <row r="137" spans="1:5" ht="12.75">
      <c r="A137" t="s">
        <v>27</v>
      </c>
      <c r="B137" t="s">
        <v>186</v>
      </c>
      <c r="C137" s="46">
        <v>180000</v>
      </c>
      <c r="D137" s="46">
        <v>124968</v>
      </c>
      <c r="E137" s="46">
        <v>27774</v>
      </c>
    </row>
    <row r="138" spans="1:5" ht="12.75">
      <c r="A138" t="s">
        <v>213</v>
      </c>
      <c r="B138" t="s">
        <v>187</v>
      </c>
      <c r="C138" s="46">
        <v>8603</v>
      </c>
      <c r="D138" s="46">
        <v>130288</v>
      </c>
      <c r="E138" s="46">
        <v>3600</v>
      </c>
    </row>
    <row r="139" spans="1:5" ht="12.75">
      <c r="A139" t="s">
        <v>213</v>
      </c>
      <c r="B139" t="s">
        <v>188</v>
      </c>
      <c r="C139" s="46">
        <v>255300</v>
      </c>
      <c r="D139" s="46">
        <v>36853</v>
      </c>
      <c r="E139" s="46">
        <v>34610</v>
      </c>
    </row>
    <row r="140" spans="1:5" ht="12.75">
      <c r="A140" t="s">
        <v>6</v>
      </c>
      <c r="B140" t="s">
        <v>189</v>
      </c>
      <c r="C140" s="46">
        <v>111208050</v>
      </c>
      <c r="D140" s="46">
        <v>600078999</v>
      </c>
      <c r="E140" s="46">
        <v>92009003</v>
      </c>
    </row>
    <row r="141" spans="1:5" ht="12.75">
      <c r="A141" t="s">
        <v>213</v>
      </c>
      <c r="B141" t="s">
        <v>190</v>
      </c>
      <c r="C141" s="46">
        <v>871635522</v>
      </c>
      <c r="D141" s="46">
        <v>503413814</v>
      </c>
      <c r="E141" s="46">
        <v>38225327</v>
      </c>
    </row>
    <row r="142" spans="1:5" ht="12.75">
      <c r="A142" t="s">
        <v>27</v>
      </c>
      <c r="B142" t="s">
        <v>191</v>
      </c>
      <c r="C142" s="46">
        <v>3781650</v>
      </c>
      <c r="D142" s="46">
        <v>5091876</v>
      </c>
      <c r="E142" s="46">
        <v>582588</v>
      </c>
    </row>
    <row r="143" spans="1:5" ht="12.75">
      <c r="A143" t="s">
        <v>6</v>
      </c>
      <c r="B143" t="s">
        <v>192</v>
      </c>
      <c r="C143" s="46">
        <v>162551</v>
      </c>
      <c r="D143" s="46">
        <v>620411</v>
      </c>
      <c r="E143" s="46">
        <v>73542</v>
      </c>
    </row>
    <row r="144" spans="1:5" ht="12.75">
      <c r="A144" t="s">
        <v>7</v>
      </c>
      <c r="B144" t="s">
        <v>193</v>
      </c>
      <c r="C144" s="46">
        <v>309121111</v>
      </c>
      <c r="D144" s="46">
        <v>502014130</v>
      </c>
      <c r="E144" s="46">
        <v>82164527</v>
      </c>
    </row>
    <row r="145" spans="1:5" ht="12.75">
      <c r="A145" t="s">
        <v>7</v>
      </c>
      <c r="B145" t="s">
        <v>194</v>
      </c>
      <c r="C145" s="46">
        <v>2784116</v>
      </c>
      <c r="D145" s="46">
        <v>9752030</v>
      </c>
      <c r="E145" s="46">
        <v>873880</v>
      </c>
    </row>
    <row r="146" spans="1:5" ht="12.75">
      <c r="A146" t="s">
        <v>27</v>
      </c>
      <c r="B146" t="s">
        <v>195</v>
      </c>
      <c r="C146" s="46">
        <v>12901</v>
      </c>
      <c r="D146" s="46">
        <v>4558</v>
      </c>
      <c r="E146" s="46">
        <v>5350</v>
      </c>
    </row>
    <row r="147" spans="1:5" ht="12.75">
      <c r="A147" t="s">
        <v>211</v>
      </c>
      <c r="B147" t="s">
        <v>196</v>
      </c>
      <c r="C147" s="46">
        <v>62840153</v>
      </c>
      <c r="D147" s="46">
        <v>29709399</v>
      </c>
      <c r="E147" s="46">
        <v>3946115</v>
      </c>
    </row>
    <row r="148" spans="1:5" ht="12.75">
      <c r="A148" t="s">
        <v>6</v>
      </c>
      <c r="B148" t="s">
        <v>197</v>
      </c>
      <c r="C148" s="46">
        <v>2005416</v>
      </c>
      <c r="D148" s="46">
        <v>2533080</v>
      </c>
      <c r="E148" s="46">
        <v>189694</v>
      </c>
    </row>
    <row r="149" spans="1:5" ht="12.75">
      <c r="A149" t="s">
        <v>28</v>
      </c>
      <c r="B149" t="s">
        <v>198</v>
      </c>
      <c r="C149" s="46">
        <v>11323</v>
      </c>
      <c r="D149" s="46">
        <v>523764</v>
      </c>
      <c r="E149" s="46">
        <v>3829</v>
      </c>
    </row>
    <row r="150" spans="1:5" ht="12.75">
      <c r="A150" t="s">
        <v>211</v>
      </c>
      <c r="B150" t="s">
        <v>199</v>
      </c>
      <c r="C150" s="46">
        <v>6485959</v>
      </c>
      <c r="D150" s="46">
        <v>12186053</v>
      </c>
      <c r="E150" s="46">
        <v>1054297</v>
      </c>
    </row>
    <row r="151" spans="1:5" ht="12.75">
      <c r="A151" t="s">
        <v>6</v>
      </c>
      <c r="B151" t="s">
        <v>200</v>
      </c>
      <c r="C151" s="46">
        <v>665473671</v>
      </c>
      <c r="D151" s="46">
        <v>614210298</v>
      </c>
      <c r="E151" s="46">
        <v>98023170</v>
      </c>
    </row>
    <row r="152" spans="1:5" ht="12.75">
      <c r="A152" t="s">
        <v>27</v>
      </c>
      <c r="B152" t="s">
        <v>201</v>
      </c>
      <c r="C152" t="s">
        <v>129</v>
      </c>
      <c r="D152" s="46">
        <v>1754</v>
      </c>
      <c r="E152" t="s">
        <v>202</v>
      </c>
    </row>
    <row r="153" spans="1:5" ht="12.75">
      <c r="A153" t="s">
        <v>27</v>
      </c>
      <c r="B153" t="s">
        <v>203</v>
      </c>
      <c r="C153" s="46">
        <v>157389</v>
      </c>
      <c r="D153" s="46">
        <v>502734</v>
      </c>
      <c r="E153" s="46">
        <v>44931</v>
      </c>
    </row>
    <row r="154" spans="1:5" ht="12.75">
      <c r="A154" t="s">
        <v>211</v>
      </c>
      <c r="B154" t="s">
        <v>204</v>
      </c>
      <c r="C154" t="s">
        <v>205</v>
      </c>
      <c r="D154" t="s">
        <v>206</v>
      </c>
      <c r="E154" t="s">
        <v>207</v>
      </c>
    </row>
    <row r="155" spans="1:5" ht="12.75">
      <c r="A155" t="s">
        <v>211</v>
      </c>
      <c r="B155" t="s">
        <v>208</v>
      </c>
      <c r="C155" s="46">
        <v>24938</v>
      </c>
      <c r="D155" s="46">
        <v>10479</v>
      </c>
      <c r="E155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3"/>
  <sheetViews>
    <sheetView zoomScalePageLayoutView="0" workbookViewId="0" topLeftCell="A226">
      <selection activeCell="C2" sqref="C2:C273"/>
    </sheetView>
  </sheetViews>
  <sheetFormatPr defaultColWidth="11.00390625" defaultRowHeight="12.75"/>
  <cols>
    <col min="1" max="1" width="15.875" style="0" bestFit="1" customWidth="1"/>
    <col min="2" max="2" width="38.25390625" style="0" bestFit="1" customWidth="1"/>
    <col min="3" max="3" width="16.375" style="0" bestFit="1" customWidth="1"/>
    <col min="4" max="4" width="16.375" style="0" customWidth="1"/>
    <col min="5" max="5" width="17.375" style="0" bestFit="1" customWidth="1"/>
    <col min="6" max="6" width="17.375" style="0" customWidth="1"/>
    <col min="7" max="7" width="14.75390625" style="0" bestFit="1" customWidth="1"/>
    <col min="10" max="10" width="17.625" style="0" customWidth="1"/>
    <col min="11" max="11" width="10.125" style="0" customWidth="1"/>
    <col min="12" max="14" width="12.375" style="0" customWidth="1"/>
    <col min="15" max="16" width="12.375" style="0" bestFit="1" customWidth="1"/>
    <col min="17" max="17" width="12.375" style="0" customWidth="1"/>
    <col min="18" max="18" width="13.75390625" style="0" bestFit="1" customWidth="1"/>
    <col min="19" max="19" width="14.75390625" style="0" bestFit="1" customWidth="1"/>
  </cols>
  <sheetData>
    <row r="1" spans="1:16" ht="12.75">
      <c r="A1" t="s">
        <v>218</v>
      </c>
      <c r="B1" t="s">
        <v>219</v>
      </c>
      <c r="C1" t="s">
        <v>10</v>
      </c>
      <c r="D1" t="s">
        <v>255</v>
      </c>
      <c r="E1" t="s">
        <v>18</v>
      </c>
      <c r="F1" t="s">
        <v>256</v>
      </c>
      <c r="G1" t="s">
        <v>11</v>
      </c>
      <c r="H1" t="s">
        <v>257</v>
      </c>
      <c r="L1" s="56">
        <v>9778685.213569999</v>
      </c>
      <c r="M1" s="57">
        <v>569080.8389099997</v>
      </c>
      <c r="O1" s="55">
        <f>L1-9778645.135</f>
        <v>40.07856999896467</v>
      </c>
      <c r="P1" s="58">
        <f>M1-569080.4871</f>
        <v>0.351809999672696</v>
      </c>
    </row>
    <row r="2" spans="1:8" ht="12.75">
      <c r="A2" t="s">
        <v>27</v>
      </c>
      <c r="B2" t="s">
        <v>220</v>
      </c>
      <c r="C2" s="46">
        <v>58060914000</v>
      </c>
      <c r="D2" s="46">
        <f aca="true" t="shared" si="0" ref="D2:D65">C2/1000000</f>
        <v>58060.914</v>
      </c>
      <c r="E2" s="46">
        <v>39072510000</v>
      </c>
      <c r="F2" s="46">
        <f aca="true" t="shared" si="1" ref="F2:F65">E2/1000000</f>
        <v>39072.51</v>
      </c>
      <c r="G2">
        <v>0</v>
      </c>
      <c r="H2" s="46">
        <f aca="true" t="shared" si="2" ref="H2:H65">G2/1000000</f>
        <v>0</v>
      </c>
    </row>
    <row r="3" spans="1:11" ht="12.75">
      <c r="A3" t="s">
        <v>27</v>
      </c>
      <c r="B3" t="s">
        <v>221</v>
      </c>
      <c r="C3" s="46">
        <v>75648134000</v>
      </c>
      <c r="D3" s="46">
        <f t="shared" si="0"/>
        <v>75648.134</v>
      </c>
      <c r="E3" s="46">
        <v>70682093000</v>
      </c>
      <c r="F3" s="46">
        <f t="shared" si="1"/>
        <v>70682.093</v>
      </c>
      <c r="G3" s="46">
        <v>237646000</v>
      </c>
      <c r="H3" s="46">
        <f t="shared" si="2"/>
        <v>237.646</v>
      </c>
      <c r="J3" s="32" t="s">
        <v>258</v>
      </c>
      <c r="K3" s="54"/>
    </row>
    <row r="4" spans="1:11" ht="12.75">
      <c r="A4" t="s">
        <v>27</v>
      </c>
      <c r="B4" t="s">
        <v>222</v>
      </c>
      <c r="C4" s="46">
        <v>130035034000</v>
      </c>
      <c r="D4" s="46">
        <f t="shared" si="0"/>
        <v>130035.034</v>
      </c>
      <c r="E4" s="46">
        <v>104651743000</v>
      </c>
      <c r="F4" s="46">
        <f t="shared" si="1"/>
        <v>104651.743</v>
      </c>
      <c r="G4" s="46">
        <v>4635025000</v>
      </c>
      <c r="H4" s="46">
        <f t="shared" si="2"/>
        <v>4635.025</v>
      </c>
      <c r="J4" s="32" t="s">
        <v>218</v>
      </c>
      <c r="K4" s="54" t="s">
        <v>9</v>
      </c>
    </row>
    <row r="5" spans="1:11" ht="12.75">
      <c r="A5" t="s">
        <v>27</v>
      </c>
      <c r="B5" t="s">
        <v>223</v>
      </c>
      <c r="C5" s="46">
        <v>384477000</v>
      </c>
      <c r="D5" s="46">
        <f t="shared" si="0"/>
        <v>384.477</v>
      </c>
      <c r="E5" s="46">
        <v>473585000</v>
      </c>
      <c r="F5" s="46">
        <f t="shared" si="1"/>
        <v>473.585</v>
      </c>
      <c r="G5" s="46">
        <v>9771000</v>
      </c>
      <c r="H5" s="46">
        <f t="shared" si="2"/>
        <v>9.771</v>
      </c>
      <c r="J5" s="29" t="s">
        <v>27</v>
      </c>
      <c r="K5" s="59">
        <v>597999.5750000002</v>
      </c>
    </row>
    <row r="6" spans="1:11" ht="12.75">
      <c r="A6" t="s">
        <v>27</v>
      </c>
      <c r="B6" t="s">
        <v>224</v>
      </c>
      <c r="C6" s="46">
        <v>72739938000</v>
      </c>
      <c r="D6" s="46">
        <f t="shared" si="0"/>
        <v>72739.938</v>
      </c>
      <c r="E6" s="46">
        <v>67127278000</v>
      </c>
      <c r="F6" s="46">
        <f t="shared" si="1"/>
        <v>67127.278</v>
      </c>
      <c r="G6">
        <v>0</v>
      </c>
      <c r="H6" s="46">
        <f t="shared" si="2"/>
        <v>0</v>
      </c>
      <c r="J6" s="33" t="s">
        <v>19</v>
      </c>
      <c r="K6" s="60">
        <v>12912014.076000001</v>
      </c>
    </row>
    <row r="7" spans="1:11" ht="12.75">
      <c r="A7" t="s">
        <v>27</v>
      </c>
      <c r="B7" t="s">
        <v>225</v>
      </c>
      <c r="C7" s="46">
        <v>17257683000</v>
      </c>
      <c r="D7" s="46">
        <f t="shared" si="0"/>
        <v>17257.683</v>
      </c>
      <c r="E7" s="46">
        <v>43473642000</v>
      </c>
      <c r="F7" s="46">
        <f t="shared" si="1"/>
        <v>43473.642</v>
      </c>
      <c r="G7" s="46">
        <v>3139143000</v>
      </c>
      <c r="H7" s="46">
        <f t="shared" si="2"/>
        <v>3139.143</v>
      </c>
      <c r="J7" s="33" t="s">
        <v>20</v>
      </c>
      <c r="K7" s="60">
        <v>1889732.3359999997</v>
      </c>
    </row>
    <row r="8" spans="1:11" ht="12.75">
      <c r="A8" t="s">
        <v>27</v>
      </c>
      <c r="B8" t="s">
        <v>226</v>
      </c>
      <c r="C8" s="46">
        <v>27776044000</v>
      </c>
      <c r="D8" s="46">
        <f t="shared" si="0"/>
        <v>27776.044</v>
      </c>
      <c r="E8" s="46">
        <v>53431821000</v>
      </c>
      <c r="F8" s="46">
        <f t="shared" si="1"/>
        <v>53431.821</v>
      </c>
      <c r="G8">
        <v>0</v>
      </c>
      <c r="H8" s="46">
        <f t="shared" si="2"/>
        <v>0</v>
      </c>
      <c r="J8" s="33" t="s">
        <v>21</v>
      </c>
      <c r="K8" s="60">
        <v>6766373.859000002</v>
      </c>
    </row>
    <row r="9" spans="1:11" ht="12.75">
      <c r="A9" t="s">
        <v>27</v>
      </c>
      <c r="B9" t="s">
        <v>227</v>
      </c>
      <c r="C9" s="46">
        <v>2063431000</v>
      </c>
      <c r="D9" s="46">
        <f t="shared" si="0"/>
        <v>2063.431</v>
      </c>
      <c r="E9" s="46">
        <v>1757936000</v>
      </c>
      <c r="F9" s="46">
        <f t="shared" si="1"/>
        <v>1757.936</v>
      </c>
      <c r="G9" s="46">
        <v>31227000</v>
      </c>
      <c r="H9" s="46">
        <f t="shared" si="2"/>
        <v>31.227</v>
      </c>
      <c r="J9" s="33" t="s">
        <v>6</v>
      </c>
      <c r="K9" s="60">
        <v>38544539.56</v>
      </c>
    </row>
    <row r="10" spans="1:11" ht="12.75">
      <c r="A10" t="s">
        <v>27</v>
      </c>
      <c r="B10" t="s">
        <v>228</v>
      </c>
      <c r="C10" s="46">
        <v>18567167000</v>
      </c>
      <c r="D10" s="46">
        <f t="shared" si="0"/>
        <v>18567.167</v>
      </c>
      <c r="E10" s="46">
        <v>31303022000</v>
      </c>
      <c r="F10" s="46">
        <f t="shared" si="1"/>
        <v>31303.022</v>
      </c>
      <c r="G10" s="46">
        <v>4083507500</v>
      </c>
      <c r="H10" s="46">
        <f t="shared" si="2"/>
        <v>4083.5075</v>
      </c>
      <c r="J10" s="33" t="s">
        <v>7</v>
      </c>
      <c r="K10" s="60">
        <v>3371268.3379999995</v>
      </c>
    </row>
    <row r="11" spans="1:11" ht="12.75">
      <c r="A11" t="s">
        <v>27</v>
      </c>
      <c r="B11" t="s">
        <v>229</v>
      </c>
      <c r="C11" s="46">
        <v>61428000</v>
      </c>
      <c r="D11" s="46">
        <f t="shared" si="0"/>
        <v>61.428</v>
      </c>
      <c r="E11" s="46">
        <v>1226347000</v>
      </c>
      <c r="F11" s="46">
        <f t="shared" si="1"/>
        <v>1226.347</v>
      </c>
      <c r="G11" s="46">
        <v>7089000</v>
      </c>
      <c r="H11" s="46">
        <f t="shared" si="2"/>
        <v>7.089</v>
      </c>
      <c r="J11" s="33" t="s">
        <v>28</v>
      </c>
      <c r="K11" s="60">
        <v>214788.17700000003</v>
      </c>
    </row>
    <row r="12" spans="1:11" ht="12.75">
      <c r="A12" t="s">
        <v>27</v>
      </c>
      <c r="B12" t="s">
        <v>230</v>
      </c>
      <c r="C12" s="46">
        <v>122361819000</v>
      </c>
      <c r="D12" s="46">
        <f t="shared" si="0"/>
        <v>122361.819</v>
      </c>
      <c r="E12" s="46">
        <v>115164549000</v>
      </c>
      <c r="F12" s="46">
        <f t="shared" si="1"/>
        <v>115164.549</v>
      </c>
      <c r="G12" s="46">
        <v>2128664000</v>
      </c>
      <c r="H12" s="46">
        <f t="shared" si="2"/>
        <v>2128.664</v>
      </c>
      <c r="J12" s="33" t="s">
        <v>32</v>
      </c>
      <c r="K12" s="60">
        <v>131473.39600059998</v>
      </c>
    </row>
    <row r="13" spans="1:11" ht="12.75">
      <c r="A13" t="s">
        <v>27</v>
      </c>
      <c r="B13" t="s">
        <v>221</v>
      </c>
      <c r="C13" s="46">
        <v>7375035000</v>
      </c>
      <c r="D13" s="46">
        <f t="shared" si="0"/>
        <v>7375.035</v>
      </c>
      <c r="E13" s="46">
        <v>6254497000</v>
      </c>
      <c r="F13" s="46">
        <f t="shared" si="1"/>
        <v>6254.497</v>
      </c>
      <c r="G13">
        <v>0</v>
      </c>
      <c r="H13" s="46">
        <f t="shared" si="2"/>
        <v>0</v>
      </c>
      <c r="J13" s="34" t="s">
        <v>29</v>
      </c>
      <c r="K13" s="61">
        <v>64428189.317000605</v>
      </c>
    </row>
    <row r="14" spans="1:8" ht="12.75">
      <c r="A14" t="s">
        <v>27</v>
      </c>
      <c r="B14" t="s">
        <v>222</v>
      </c>
      <c r="C14" s="46">
        <v>33006451000</v>
      </c>
      <c r="D14" s="46">
        <f t="shared" si="0"/>
        <v>33006.451</v>
      </c>
      <c r="E14" s="46">
        <v>27095534000</v>
      </c>
      <c r="F14" s="46">
        <f t="shared" si="1"/>
        <v>27095.534</v>
      </c>
      <c r="G14" s="46">
        <v>1757920000</v>
      </c>
      <c r="H14" s="46">
        <f t="shared" si="2"/>
        <v>1757.92</v>
      </c>
    </row>
    <row r="15" spans="1:8" ht="12.75">
      <c r="A15" t="s">
        <v>27</v>
      </c>
      <c r="B15" t="s">
        <v>224</v>
      </c>
      <c r="C15" s="46">
        <v>6516400000</v>
      </c>
      <c r="D15" s="46">
        <f t="shared" si="0"/>
        <v>6516.4</v>
      </c>
      <c r="E15" s="46">
        <v>5385255000</v>
      </c>
      <c r="F15" s="46">
        <f t="shared" si="1"/>
        <v>5385.255</v>
      </c>
      <c r="G15">
        <v>0</v>
      </c>
      <c r="H15" s="46">
        <f t="shared" si="2"/>
        <v>0</v>
      </c>
    </row>
    <row r="16" spans="1:8" ht="12.75">
      <c r="A16" t="s">
        <v>27</v>
      </c>
      <c r="B16" t="s">
        <v>225</v>
      </c>
      <c r="C16" s="46">
        <v>3094563000</v>
      </c>
      <c r="D16" s="46">
        <f t="shared" si="0"/>
        <v>3094.563</v>
      </c>
      <c r="E16" s="46">
        <v>9124375000</v>
      </c>
      <c r="F16" s="46">
        <f t="shared" si="1"/>
        <v>9124.375</v>
      </c>
      <c r="G16" s="46">
        <v>660576900</v>
      </c>
      <c r="H16" s="46">
        <f t="shared" si="2"/>
        <v>660.5769</v>
      </c>
    </row>
    <row r="17" spans="1:8" ht="12.75">
      <c r="A17" t="s">
        <v>27</v>
      </c>
      <c r="B17" t="s">
        <v>226</v>
      </c>
      <c r="C17" s="46">
        <v>1379932000</v>
      </c>
      <c r="D17" s="46">
        <f t="shared" si="0"/>
        <v>1379.932</v>
      </c>
      <c r="E17" s="46">
        <v>4773110000</v>
      </c>
      <c r="F17" s="46">
        <f t="shared" si="1"/>
        <v>4773.11</v>
      </c>
      <c r="G17" s="46">
        <v>13359000</v>
      </c>
      <c r="H17" s="46">
        <f t="shared" si="2"/>
        <v>13.359</v>
      </c>
    </row>
    <row r="18" spans="1:8" ht="12.75">
      <c r="A18" t="s">
        <v>27</v>
      </c>
      <c r="B18" t="s">
        <v>227</v>
      </c>
      <c r="C18" s="46">
        <v>647795000</v>
      </c>
      <c r="D18" s="46">
        <f t="shared" si="0"/>
        <v>647.795</v>
      </c>
      <c r="E18" s="46">
        <v>572208000</v>
      </c>
      <c r="F18" s="46">
        <f t="shared" si="1"/>
        <v>572.208</v>
      </c>
      <c r="G18">
        <v>0</v>
      </c>
      <c r="H18" s="46">
        <f t="shared" si="2"/>
        <v>0</v>
      </c>
    </row>
    <row r="19" spans="1:8" ht="12.75">
      <c r="A19" t="s">
        <v>27</v>
      </c>
      <c r="B19" t="s">
        <v>228</v>
      </c>
      <c r="C19" s="46">
        <v>3954289000</v>
      </c>
      <c r="D19" s="46">
        <f t="shared" si="0"/>
        <v>3954.289</v>
      </c>
      <c r="E19" s="46">
        <v>8094018000</v>
      </c>
      <c r="F19" s="46">
        <f t="shared" si="1"/>
        <v>8094.018</v>
      </c>
      <c r="G19" s="46">
        <v>804318600</v>
      </c>
      <c r="H19" s="46">
        <f t="shared" si="2"/>
        <v>804.3186</v>
      </c>
    </row>
    <row r="20" spans="1:8" ht="12.75">
      <c r="A20" t="s">
        <v>27</v>
      </c>
      <c r="B20" t="s">
        <v>229</v>
      </c>
      <c r="C20" s="46">
        <v>23611000</v>
      </c>
      <c r="D20" s="46">
        <f t="shared" si="0"/>
        <v>23.611</v>
      </c>
      <c r="E20" s="46">
        <v>202644000</v>
      </c>
      <c r="F20" s="46">
        <f t="shared" si="1"/>
        <v>202.644</v>
      </c>
      <c r="G20" s="46">
        <v>11348000</v>
      </c>
      <c r="H20" s="46">
        <f t="shared" si="2"/>
        <v>11.348</v>
      </c>
    </row>
    <row r="21" spans="1:8" ht="12.75">
      <c r="A21" t="s">
        <v>27</v>
      </c>
      <c r="B21" t="s">
        <v>230</v>
      </c>
      <c r="C21" s="46">
        <v>17045430000</v>
      </c>
      <c r="D21" s="46">
        <f t="shared" si="0"/>
        <v>17045.43</v>
      </c>
      <c r="E21" s="46">
        <v>15819251000</v>
      </c>
      <c r="F21" s="46">
        <f t="shared" si="1"/>
        <v>15819.251</v>
      </c>
      <c r="G21" s="46">
        <v>465300000</v>
      </c>
      <c r="H21" s="46">
        <f t="shared" si="2"/>
        <v>465.3</v>
      </c>
    </row>
    <row r="22" spans="1:8" ht="12.75">
      <c r="A22" t="s">
        <v>19</v>
      </c>
      <c r="B22" t="s">
        <v>84</v>
      </c>
      <c r="C22" s="46">
        <v>8508035121000</v>
      </c>
      <c r="D22" s="46">
        <f t="shared" si="0"/>
        <v>8508035.121</v>
      </c>
      <c r="E22" s="46">
        <v>9706389673000</v>
      </c>
      <c r="F22" s="46">
        <f t="shared" si="1"/>
        <v>9706389.673</v>
      </c>
      <c r="G22" s="46">
        <v>603530442200</v>
      </c>
      <c r="H22" s="46">
        <f t="shared" si="2"/>
        <v>603530.4422</v>
      </c>
    </row>
    <row r="23" spans="1:8" ht="12.75">
      <c r="A23" t="s">
        <v>19</v>
      </c>
      <c r="B23" t="s">
        <v>84</v>
      </c>
      <c r="C23" s="46">
        <v>3237775110000</v>
      </c>
      <c r="D23" s="46">
        <f t="shared" si="0"/>
        <v>3237775.11</v>
      </c>
      <c r="E23" s="46">
        <v>3100303016000</v>
      </c>
      <c r="F23" s="46">
        <f t="shared" si="1"/>
        <v>3100303.016</v>
      </c>
      <c r="G23" s="46">
        <v>218275388400</v>
      </c>
      <c r="H23" s="46">
        <f t="shared" si="2"/>
        <v>218275.3884</v>
      </c>
    </row>
    <row r="24" spans="1:8" ht="12.75">
      <c r="A24" t="s">
        <v>19</v>
      </c>
      <c r="B24" t="s">
        <v>160</v>
      </c>
      <c r="C24" s="46">
        <v>299434005000</v>
      </c>
      <c r="D24" s="46">
        <f t="shared" si="0"/>
        <v>299434.005</v>
      </c>
      <c r="E24" s="46">
        <v>253144229000</v>
      </c>
      <c r="F24" s="46">
        <f t="shared" si="1"/>
        <v>253144.229</v>
      </c>
      <c r="G24" s="46">
        <v>13077385100</v>
      </c>
      <c r="H24" s="46">
        <f t="shared" si="2"/>
        <v>13077.3851</v>
      </c>
    </row>
    <row r="25" spans="1:8" ht="12.75">
      <c r="A25" t="s">
        <v>19</v>
      </c>
      <c r="B25" t="s">
        <v>96</v>
      </c>
      <c r="C25" s="46">
        <v>181447924000</v>
      </c>
      <c r="D25" s="46">
        <f t="shared" si="0"/>
        <v>181447.924</v>
      </c>
      <c r="E25" s="46">
        <v>149242048000</v>
      </c>
      <c r="F25" s="46">
        <f t="shared" si="1"/>
        <v>149242.048</v>
      </c>
      <c r="G25" s="46">
        <v>19277749900</v>
      </c>
      <c r="H25" s="46">
        <f t="shared" si="2"/>
        <v>19277.7499</v>
      </c>
    </row>
    <row r="26" spans="1:8" ht="12.75">
      <c r="A26" t="s">
        <v>19</v>
      </c>
      <c r="B26" t="s">
        <v>160</v>
      </c>
      <c r="C26" s="46">
        <v>175724260000</v>
      </c>
      <c r="D26" s="46">
        <f t="shared" si="0"/>
        <v>175724.26</v>
      </c>
      <c r="E26" s="46">
        <v>136256490000</v>
      </c>
      <c r="F26" s="46">
        <f t="shared" si="1"/>
        <v>136256.49</v>
      </c>
      <c r="G26" s="46">
        <v>7589887400</v>
      </c>
      <c r="H26" s="46">
        <f t="shared" si="2"/>
        <v>7589.8874</v>
      </c>
    </row>
    <row r="27" spans="1:8" ht="12.75">
      <c r="A27" t="s">
        <v>19</v>
      </c>
      <c r="B27" t="s">
        <v>73</v>
      </c>
      <c r="C27" s="46">
        <v>143808601000</v>
      </c>
      <c r="D27" s="46">
        <f t="shared" si="0"/>
        <v>143808.601</v>
      </c>
      <c r="E27" s="46">
        <v>235543968000</v>
      </c>
      <c r="F27" s="46">
        <f t="shared" si="1"/>
        <v>235543.968</v>
      </c>
      <c r="G27" s="46">
        <v>19202633100</v>
      </c>
      <c r="H27" s="46">
        <f t="shared" si="2"/>
        <v>19202.6331</v>
      </c>
    </row>
    <row r="28" spans="1:8" ht="12.75">
      <c r="A28" t="s">
        <v>19</v>
      </c>
      <c r="B28" t="s">
        <v>96</v>
      </c>
      <c r="C28" s="46">
        <v>123964294000</v>
      </c>
      <c r="D28" s="46">
        <f t="shared" si="0"/>
        <v>123964.294</v>
      </c>
      <c r="E28" s="46">
        <v>56691866000</v>
      </c>
      <c r="F28" s="46">
        <f t="shared" si="1"/>
        <v>56691.866</v>
      </c>
      <c r="G28" s="46">
        <v>8843632400</v>
      </c>
      <c r="H28" s="46">
        <f t="shared" si="2"/>
        <v>8843.6324</v>
      </c>
    </row>
    <row r="29" spans="1:8" ht="12.75">
      <c r="A29" t="s">
        <v>19</v>
      </c>
      <c r="B29" t="s">
        <v>104</v>
      </c>
      <c r="C29" s="46">
        <v>91604518000</v>
      </c>
      <c r="D29" s="46">
        <f t="shared" si="0"/>
        <v>91604.518</v>
      </c>
      <c r="E29" s="46">
        <v>33664243000</v>
      </c>
      <c r="F29" s="46">
        <f t="shared" si="1"/>
        <v>33664.243</v>
      </c>
      <c r="G29" s="46">
        <v>7489825800</v>
      </c>
      <c r="H29" s="46">
        <f t="shared" si="2"/>
        <v>7489.8258</v>
      </c>
    </row>
    <row r="30" spans="1:8" ht="12.75">
      <c r="A30" t="s">
        <v>19</v>
      </c>
      <c r="B30" t="s">
        <v>73</v>
      </c>
      <c r="C30" s="46">
        <v>55428296000</v>
      </c>
      <c r="D30" s="46">
        <f t="shared" si="0"/>
        <v>55428.296</v>
      </c>
      <c r="E30" s="46">
        <v>572330138000</v>
      </c>
      <c r="F30" s="46">
        <f t="shared" si="1"/>
        <v>572330.138</v>
      </c>
      <c r="G30" s="46">
        <v>6860274600</v>
      </c>
      <c r="H30" s="46">
        <f t="shared" si="2"/>
        <v>6860.2746</v>
      </c>
    </row>
    <row r="31" spans="1:8" ht="12.75">
      <c r="A31" t="s">
        <v>19</v>
      </c>
      <c r="B31" t="s">
        <v>80</v>
      </c>
      <c r="C31" s="46">
        <v>48196127000</v>
      </c>
      <c r="D31" s="46">
        <f t="shared" si="0"/>
        <v>48196.127</v>
      </c>
      <c r="E31" s="46">
        <v>54963707000</v>
      </c>
      <c r="F31" s="46">
        <f t="shared" si="1"/>
        <v>54963.707</v>
      </c>
      <c r="G31" s="46">
        <v>5494185500</v>
      </c>
      <c r="H31" s="46">
        <f t="shared" si="2"/>
        <v>5494.1855</v>
      </c>
    </row>
    <row r="32" spans="1:8" ht="12.75">
      <c r="A32" t="s">
        <v>19</v>
      </c>
      <c r="B32" t="s">
        <v>80</v>
      </c>
      <c r="C32" s="46">
        <v>15587878000</v>
      </c>
      <c r="D32" s="46">
        <f t="shared" si="0"/>
        <v>15587.878</v>
      </c>
      <c r="E32" s="46">
        <v>19869186000</v>
      </c>
      <c r="F32" s="46">
        <f t="shared" si="1"/>
        <v>19869.186</v>
      </c>
      <c r="G32" s="46">
        <v>1808567600</v>
      </c>
      <c r="H32" s="46">
        <f t="shared" si="2"/>
        <v>1808.5676</v>
      </c>
    </row>
    <row r="33" spans="1:8" ht="12.75">
      <c r="A33" t="s">
        <v>19</v>
      </c>
      <c r="B33" t="s">
        <v>153</v>
      </c>
      <c r="C33" s="46">
        <v>11389681000</v>
      </c>
      <c r="D33" s="46">
        <f t="shared" si="0"/>
        <v>11389.681</v>
      </c>
      <c r="E33" s="46">
        <v>19759536000</v>
      </c>
      <c r="F33" s="46">
        <f t="shared" si="1"/>
        <v>19759.536</v>
      </c>
      <c r="G33" s="46">
        <v>1220252700</v>
      </c>
      <c r="H33" s="46">
        <f t="shared" si="2"/>
        <v>1220.2527</v>
      </c>
    </row>
    <row r="34" spans="1:8" ht="12.75">
      <c r="A34" t="s">
        <v>19</v>
      </c>
      <c r="B34" t="s">
        <v>104</v>
      </c>
      <c r="C34" s="46">
        <v>8956698000</v>
      </c>
      <c r="D34" s="46">
        <f t="shared" si="0"/>
        <v>8956.698</v>
      </c>
      <c r="E34" s="46">
        <v>13549302000</v>
      </c>
      <c r="F34" s="46">
        <f t="shared" si="1"/>
        <v>13549.302</v>
      </c>
      <c r="G34" s="46">
        <v>1100479000</v>
      </c>
      <c r="H34" s="46">
        <f t="shared" si="2"/>
        <v>1100.479</v>
      </c>
    </row>
    <row r="35" spans="1:8" ht="12.75">
      <c r="A35" t="s">
        <v>19</v>
      </c>
      <c r="B35" t="s">
        <v>153</v>
      </c>
      <c r="C35" s="46">
        <v>7126432000</v>
      </c>
      <c r="D35" s="46">
        <f t="shared" si="0"/>
        <v>7126.432</v>
      </c>
      <c r="E35" s="46">
        <v>10421814000</v>
      </c>
      <c r="F35" s="46">
        <f t="shared" si="1"/>
        <v>10421.814</v>
      </c>
      <c r="G35" s="46">
        <v>757813800</v>
      </c>
      <c r="H35" s="46">
        <f t="shared" si="2"/>
        <v>757.8138</v>
      </c>
    </row>
    <row r="36" spans="1:8" ht="12.75">
      <c r="A36" t="s">
        <v>19</v>
      </c>
      <c r="B36" t="s">
        <v>263</v>
      </c>
      <c r="C36" s="46">
        <v>2173352000</v>
      </c>
      <c r="D36" s="46">
        <f t="shared" si="0"/>
        <v>2173.352</v>
      </c>
      <c r="E36" s="46">
        <v>1975397000</v>
      </c>
      <c r="F36" s="46">
        <f t="shared" si="1"/>
        <v>1975.397</v>
      </c>
      <c r="G36" s="46">
        <v>413770000</v>
      </c>
      <c r="H36" s="46">
        <f t="shared" si="2"/>
        <v>413.77</v>
      </c>
    </row>
    <row r="37" spans="1:8" ht="12.75">
      <c r="A37" t="s">
        <v>19</v>
      </c>
      <c r="B37" t="s">
        <v>263</v>
      </c>
      <c r="C37" s="46">
        <v>695234000</v>
      </c>
      <c r="D37" s="46">
        <f t="shared" si="0"/>
        <v>695.234</v>
      </c>
      <c r="E37" s="46">
        <v>784620000</v>
      </c>
      <c r="F37" s="46">
        <f t="shared" si="1"/>
        <v>784.62</v>
      </c>
      <c r="G37" s="46">
        <v>139484000</v>
      </c>
      <c r="H37" s="46">
        <f t="shared" si="2"/>
        <v>139.484</v>
      </c>
    </row>
    <row r="38" spans="1:8" ht="12.75">
      <c r="A38" t="s">
        <v>19</v>
      </c>
      <c r="B38" t="s">
        <v>264</v>
      </c>
      <c r="C38" s="46">
        <v>232626000</v>
      </c>
      <c r="D38" s="46">
        <f t="shared" si="0"/>
        <v>232.626</v>
      </c>
      <c r="E38" s="46">
        <v>384639000</v>
      </c>
      <c r="F38" s="46">
        <f t="shared" si="1"/>
        <v>384.639</v>
      </c>
      <c r="G38" s="46">
        <v>21842000</v>
      </c>
      <c r="H38" s="46">
        <f t="shared" si="2"/>
        <v>21.842</v>
      </c>
    </row>
    <row r="39" spans="1:8" ht="12.75">
      <c r="A39" t="s">
        <v>19</v>
      </c>
      <c r="B39" t="s">
        <v>264</v>
      </c>
      <c r="C39" s="46">
        <v>165874000</v>
      </c>
      <c r="D39" s="46">
        <f t="shared" si="0"/>
        <v>165.874</v>
      </c>
      <c r="E39" s="46">
        <v>281880000</v>
      </c>
      <c r="F39" s="46">
        <f t="shared" si="1"/>
        <v>281.88</v>
      </c>
      <c r="G39">
        <v>0</v>
      </c>
      <c r="H39" s="46">
        <f t="shared" si="2"/>
        <v>0</v>
      </c>
    </row>
    <row r="40" spans="1:8" ht="12.75">
      <c r="A40" t="s">
        <v>19</v>
      </c>
      <c r="B40" t="s">
        <v>272</v>
      </c>
      <c r="C40" s="46">
        <v>82567000</v>
      </c>
      <c r="D40" s="46">
        <f t="shared" si="0"/>
        <v>82.567</v>
      </c>
      <c r="E40" s="46">
        <v>268573000</v>
      </c>
      <c r="F40" s="46">
        <f t="shared" si="1"/>
        <v>268.573</v>
      </c>
      <c r="G40" s="46">
        <v>25888900</v>
      </c>
      <c r="H40" s="46">
        <f t="shared" si="2"/>
        <v>25.8889</v>
      </c>
    </row>
    <row r="41" spans="1:8" ht="12.75">
      <c r="A41" t="s">
        <v>19</v>
      </c>
      <c r="B41" t="s">
        <v>265</v>
      </c>
      <c r="C41" s="46">
        <v>43596000</v>
      </c>
      <c r="D41" s="46">
        <f t="shared" si="0"/>
        <v>43.596</v>
      </c>
      <c r="E41" s="46">
        <v>72086000</v>
      </c>
      <c r="F41" s="46">
        <f t="shared" si="1"/>
        <v>72.086</v>
      </c>
      <c r="G41" s="46">
        <v>7034000</v>
      </c>
      <c r="H41" s="46">
        <f t="shared" si="2"/>
        <v>7.034</v>
      </c>
    </row>
    <row r="42" spans="1:8" ht="12.75">
      <c r="A42" t="s">
        <v>19</v>
      </c>
      <c r="B42" t="s">
        <v>58</v>
      </c>
      <c r="C42" s="46">
        <v>40988000</v>
      </c>
      <c r="D42" s="46">
        <f t="shared" si="0"/>
        <v>40.988</v>
      </c>
      <c r="E42" s="46">
        <v>214208000</v>
      </c>
      <c r="F42" s="46">
        <f t="shared" si="1"/>
        <v>214.208</v>
      </c>
      <c r="G42">
        <v>0</v>
      </c>
      <c r="H42" s="46">
        <f t="shared" si="2"/>
        <v>0</v>
      </c>
    </row>
    <row r="43" spans="1:8" ht="12.75">
      <c r="A43" t="s">
        <v>19</v>
      </c>
      <c r="B43" t="s">
        <v>58</v>
      </c>
      <c r="C43" s="46">
        <v>38158000</v>
      </c>
      <c r="D43" s="46">
        <f t="shared" si="0"/>
        <v>38.158</v>
      </c>
      <c r="E43" s="46">
        <v>116202000</v>
      </c>
      <c r="F43" s="46">
        <f t="shared" si="1"/>
        <v>116.202</v>
      </c>
      <c r="G43">
        <v>0</v>
      </c>
      <c r="H43" s="46">
        <f t="shared" si="2"/>
        <v>0</v>
      </c>
    </row>
    <row r="44" spans="1:8" ht="12.75">
      <c r="A44" t="s">
        <v>19</v>
      </c>
      <c r="B44" t="s">
        <v>266</v>
      </c>
      <c r="C44" s="46">
        <v>34038000</v>
      </c>
      <c r="D44" s="46">
        <f t="shared" si="0"/>
        <v>34.038</v>
      </c>
      <c r="E44" s="46">
        <v>122822000</v>
      </c>
      <c r="F44" s="46">
        <f t="shared" si="1"/>
        <v>122.822</v>
      </c>
      <c r="G44">
        <v>0</v>
      </c>
      <c r="H44" s="46">
        <f t="shared" si="2"/>
        <v>0</v>
      </c>
    </row>
    <row r="45" spans="1:8" ht="12.75">
      <c r="A45" t="s">
        <v>19</v>
      </c>
      <c r="B45" t="s">
        <v>266</v>
      </c>
      <c r="C45" s="46">
        <v>24398000</v>
      </c>
      <c r="D45" s="46">
        <f t="shared" si="0"/>
        <v>24.398</v>
      </c>
      <c r="E45" s="46">
        <v>85669000</v>
      </c>
      <c r="F45" s="46">
        <f t="shared" si="1"/>
        <v>85.669</v>
      </c>
      <c r="G45">
        <v>0</v>
      </c>
      <c r="H45" s="46">
        <f t="shared" si="2"/>
        <v>0</v>
      </c>
    </row>
    <row r="46" spans="1:8" ht="12.75">
      <c r="A46" t="s">
        <v>19</v>
      </c>
      <c r="B46" t="s">
        <v>265</v>
      </c>
      <c r="C46" s="46">
        <v>4300000</v>
      </c>
      <c r="D46" s="46">
        <f t="shared" si="0"/>
        <v>4.3</v>
      </c>
      <c r="E46" s="46">
        <v>9900000</v>
      </c>
      <c r="F46" s="46">
        <f t="shared" si="1"/>
        <v>9.9</v>
      </c>
      <c r="G46">
        <v>0</v>
      </c>
      <c r="H46" s="46">
        <f t="shared" si="2"/>
        <v>0</v>
      </c>
    </row>
    <row r="47" spans="1:8" ht="12.75">
      <c r="A47" t="s">
        <v>20</v>
      </c>
      <c r="B47" t="s">
        <v>140</v>
      </c>
      <c r="C47" s="46">
        <v>935853999000</v>
      </c>
      <c r="D47" s="46">
        <f t="shared" si="0"/>
        <v>935853.999</v>
      </c>
      <c r="E47" s="46">
        <v>1536648831000</v>
      </c>
      <c r="F47" s="46">
        <f t="shared" si="1"/>
        <v>1536648.831</v>
      </c>
      <c r="G47" s="46">
        <v>80743400300</v>
      </c>
      <c r="H47" s="46">
        <f t="shared" si="2"/>
        <v>80743.4003</v>
      </c>
    </row>
    <row r="48" spans="1:8" ht="12.75">
      <c r="A48" t="s">
        <v>20</v>
      </c>
      <c r="B48" t="s">
        <v>66</v>
      </c>
      <c r="C48" s="46">
        <v>323269115000</v>
      </c>
      <c r="D48" s="46">
        <f t="shared" si="0"/>
        <v>323269.115</v>
      </c>
      <c r="E48" s="46">
        <v>1020622483000</v>
      </c>
      <c r="F48" s="46">
        <f t="shared" si="1"/>
        <v>1020622.483</v>
      </c>
      <c r="G48" s="46">
        <v>28031133700</v>
      </c>
      <c r="H48" s="46">
        <f t="shared" si="2"/>
        <v>28031.1337</v>
      </c>
    </row>
    <row r="49" spans="1:8" ht="12.75">
      <c r="A49" t="s">
        <v>20</v>
      </c>
      <c r="B49" t="s">
        <v>140</v>
      </c>
      <c r="C49" s="46">
        <v>293703686000</v>
      </c>
      <c r="D49" s="46">
        <f t="shared" si="0"/>
        <v>293703.686</v>
      </c>
      <c r="E49" s="46">
        <v>503509076000</v>
      </c>
      <c r="F49" s="46">
        <f t="shared" si="1"/>
        <v>503509.076</v>
      </c>
      <c r="G49" s="46">
        <v>28979757600</v>
      </c>
      <c r="H49" s="46">
        <f t="shared" si="2"/>
        <v>28979.7576</v>
      </c>
    </row>
    <row r="50" spans="1:8" ht="12.75">
      <c r="A50" t="s">
        <v>20</v>
      </c>
      <c r="B50" t="s">
        <v>171</v>
      </c>
      <c r="C50" s="46">
        <v>90618008000</v>
      </c>
      <c r="D50" s="46">
        <f t="shared" si="0"/>
        <v>90618.008</v>
      </c>
      <c r="E50" s="46">
        <v>99521635000</v>
      </c>
      <c r="F50" s="46">
        <f t="shared" si="1"/>
        <v>99521.635</v>
      </c>
      <c r="G50" s="46">
        <v>8485666800</v>
      </c>
      <c r="H50" s="46">
        <f t="shared" si="2"/>
        <v>8485.6668</v>
      </c>
    </row>
    <row r="51" spans="1:8" ht="12.75">
      <c r="A51" t="s">
        <v>20</v>
      </c>
      <c r="B51" t="s">
        <v>66</v>
      </c>
      <c r="C51" s="46">
        <v>89911984000</v>
      </c>
      <c r="D51" s="46">
        <f t="shared" si="0"/>
        <v>89911.984</v>
      </c>
      <c r="E51" s="46">
        <v>475565692000</v>
      </c>
      <c r="F51" s="46">
        <f t="shared" si="1"/>
        <v>475565.692</v>
      </c>
      <c r="G51" s="46">
        <v>8623402200</v>
      </c>
      <c r="H51" s="46">
        <f t="shared" si="2"/>
        <v>8623.4022</v>
      </c>
    </row>
    <row r="52" spans="1:8" ht="12.75">
      <c r="A52" t="s">
        <v>20</v>
      </c>
      <c r="B52" t="s">
        <v>171</v>
      </c>
      <c r="C52" s="46">
        <v>78192204000</v>
      </c>
      <c r="D52" s="46">
        <f t="shared" si="0"/>
        <v>78192.204</v>
      </c>
      <c r="E52" s="46">
        <v>65069584000</v>
      </c>
      <c r="F52" s="46">
        <f t="shared" si="1"/>
        <v>65069.584</v>
      </c>
      <c r="G52" s="46">
        <v>6137852200</v>
      </c>
      <c r="H52" s="46">
        <f t="shared" si="2"/>
        <v>6137.8522</v>
      </c>
    </row>
    <row r="53" spans="1:8" ht="12.75">
      <c r="A53" t="s">
        <v>20</v>
      </c>
      <c r="B53" t="s">
        <v>190</v>
      </c>
      <c r="C53" s="46">
        <v>35679683000</v>
      </c>
      <c r="D53" s="46">
        <f t="shared" si="0"/>
        <v>35679.683</v>
      </c>
      <c r="E53" s="46">
        <v>20882500000</v>
      </c>
      <c r="F53" s="46">
        <f t="shared" si="1"/>
        <v>20882.5</v>
      </c>
      <c r="G53" s="46">
        <v>3952817400</v>
      </c>
      <c r="H53" s="46">
        <f t="shared" si="2"/>
        <v>3952.8174</v>
      </c>
    </row>
    <row r="54" spans="1:8" ht="12.75">
      <c r="A54" t="s">
        <v>20</v>
      </c>
      <c r="B54" t="s">
        <v>114</v>
      </c>
      <c r="C54" s="46">
        <v>10238015000</v>
      </c>
      <c r="D54" s="46">
        <f t="shared" si="0"/>
        <v>10238.015</v>
      </c>
      <c r="E54" s="46">
        <v>18705674000</v>
      </c>
      <c r="F54" s="46">
        <f t="shared" si="1"/>
        <v>18705.674</v>
      </c>
      <c r="G54" s="46">
        <v>1552519900</v>
      </c>
      <c r="H54" s="46">
        <f t="shared" si="2"/>
        <v>1552.5199</v>
      </c>
    </row>
    <row r="55" spans="1:8" ht="12.75">
      <c r="A55" t="s">
        <v>20</v>
      </c>
      <c r="B55" t="s">
        <v>190</v>
      </c>
      <c r="C55" s="46">
        <v>9257270000</v>
      </c>
      <c r="D55" s="46">
        <f t="shared" si="0"/>
        <v>9257.27</v>
      </c>
      <c r="E55" s="46">
        <v>10929658000</v>
      </c>
      <c r="F55" s="46">
        <f t="shared" si="1"/>
        <v>10929.658</v>
      </c>
      <c r="G55" s="46">
        <v>1459420200</v>
      </c>
      <c r="H55" s="46">
        <f t="shared" si="2"/>
        <v>1459.4202</v>
      </c>
    </row>
    <row r="56" spans="1:8" ht="12.75">
      <c r="A56" t="s">
        <v>20</v>
      </c>
      <c r="B56" t="s">
        <v>75</v>
      </c>
      <c r="C56" s="46">
        <v>6328148000</v>
      </c>
      <c r="D56" s="46">
        <f t="shared" si="0"/>
        <v>6328.148</v>
      </c>
      <c r="E56" s="46">
        <v>14428222000</v>
      </c>
      <c r="F56" s="46">
        <f t="shared" si="1"/>
        <v>14428.222</v>
      </c>
      <c r="G56" s="46">
        <v>1297496800</v>
      </c>
      <c r="H56" s="46">
        <f t="shared" si="2"/>
        <v>1297.4968</v>
      </c>
    </row>
    <row r="57" spans="1:8" ht="12.75">
      <c r="A57" t="s">
        <v>20</v>
      </c>
      <c r="B57" t="s">
        <v>75</v>
      </c>
      <c r="C57" s="46">
        <v>3912890000</v>
      </c>
      <c r="D57" s="46">
        <f t="shared" si="0"/>
        <v>3912.89</v>
      </c>
      <c r="E57" s="46">
        <v>6792884000</v>
      </c>
      <c r="F57" s="46">
        <f t="shared" si="1"/>
        <v>6792.884</v>
      </c>
      <c r="G57" s="46">
        <v>771690400</v>
      </c>
      <c r="H57" s="46">
        <f t="shared" si="2"/>
        <v>771.6904</v>
      </c>
    </row>
    <row r="58" spans="1:8" ht="12.75">
      <c r="A58" t="s">
        <v>20</v>
      </c>
      <c r="B58" t="s">
        <v>42</v>
      </c>
      <c r="C58" s="46">
        <v>3889524000</v>
      </c>
      <c r="D58" s="46">
        <f t="shared" si="0"/>
        <v>3889.524</v>
      </c>
      <c r="E58" s="46">
        <v>1706999000</v>
      </c>
      <c r="F58" s="46">
        <f t="shared" si="1"/>
        <v>1706.999</v>
      </c>
      <c r="G58" s="46">
        <v>13166400</v>
      </c>
      <c r="H58" s="46">
        <f t="shared" si="2"/>
        <v>13.1664</v>
      </c>
    </row>
    <row r="59" spans="1:8" ht="12.75">
      <c r="A59" t="s">
        <v>20</v>
      </c>
      <c r="B59" t="s">
        <v>114</v>
      </c>
      <c r="C59" s="46">
        <v>3675742000</v>
      </c>
      <c r="D59" s="46">
        <f t="shared" si="0"/>
        <v>3675.742</v>
      </c>
      <c r="E59" s="46">
        <v>7538812000</v>
      </c>
      <c r="F59" s="46">
        <f t="shared" si="1"/>
        <v>7538.812</v>
      </c>
      <c r="G59" s="46">
        <v>554507000</v>
      </c>
      <c r="H59" s="46">
        <f t="shared" si="2"/>
        <v>554.507</v>
      </c>
    </row>
    <row r="60" spans="1:8" ht="12.75">
      <c r="A60" t="s">
        <v>20</v>
      </c>
      <c r="B60" t="s">
        <v>55</v>
      </c>
      <c r="C60" s="46">
        <v>1448439000</v>
      </c>
      <c r="D60" s="46">
        <f t="shared" si="0"/>
        <v>1448.439</v>
      </c>
      <c r="E60" s="46">
        <v>2171047000</v>
      </c>
      <c r="F60" s="46">
        <f t="shared" si="1"/>
        <v>2171.047</v>
      </c>
      <c r="G60" s="46">
        <v>207840000</v>
      </c>
      <c r="H60" s="46">
        <f t="shared" si="2"/>
        <v>207.84</v>
      </c>
    </row>
    <row r="61" spans="1:8" ht="12.75">
      <c r="A61" t="s">
        <v>20</v>
      </c>
      <c r="B61" t="s">
        <v>55</v>
      </c>
      <c r="C61" s="46">
        <v>879186000</v>
      </c>
      <c r="D61" s="46">
        <f t="shared" si="0"/>
        <v>879.186</v>
      </c>
      <c r="E61" s="46">
        <v>1414594000</v>
      </c>
      <c r="F61" s="46">
        <f t="shared" si="1"/>
        <v>1414.594</v>
      </c>
      <c r="G61" s="46">
        <v>124700000</v>
      </c>
      <c r="H61" s="46">
        <f t="shared" si="2"/>
        <v>124.7</v>
      </c>
    </row>
    <row r="62" spans="1:8" ht="12.75">
      <c r="A62" t="s">
        <v>20</v>
      </c>
      <c r="B62" t="s">
        <v>268</v>
      </c>
      <c r="C62" s="46">
        <v>639738000</v>
      </c>
      <c r="D62" s="46">
        <f t="shared" si="0"/>
        <v>639.738</v>
      </c>
      <c r="E62" s="46">
        <v>1184971000</v>
      </c>
      <c r="F62" s="46">
        <f t="shared" si="1"/>
        <v>1184.971</v>
      </c>
      <c r="G62" s="46">
        <v>64687000</v>
      </c>
      <c r="H62" s="46">
        <f t="shared" si="2"/>
        <v>64.687</v>
      </c>
    </row>
    <row r="63" spans="1:8" ht="12.75">
      <c r="A63" t="s">
        <v>20</v>
      </c>
      <c r="B63" t="s">
        <v>273</v>
      </c>
      <c r="C63" s="46">
        <v>589359000</v>
      </c>
      <c r="D63" s="46">
        <f t="shared" si="0"/>
        <v>589.359</v>
      </c>
      <c r="E63" s="46">
        <v>1001506000</v>
      </c>
      <c r="F63" s="46">
        <f t="shared" si="1"/>
        <v>1001.506</v>
      </c>
      <c r="G63" s="46">
        <v>78525300</v>
      </c>
      <c r="H63" s="46">
        <f t="shared" si="2"/>
        <v>78.5253</v>
      </c>
    </row>
    <row r="64" spans="1:8" ht="12.75">
      <c r="A64" t="s">
        <v>20</v>
      </c>
      <c r="B64" t="s">
        <v>268</v>
      </c>
      <c r="C64" s="46">
        <v>393246000</v>
      </c>
      <c r="D64" s="46">
        <f t="shared" si="0"/>
        <v>393.246</v>
      </c>
      <c r="E64" s="46">
        <v>1128162000</v>
      </c>
      <c r="F64" s="46">
        <f t="shared" si="1"/>
        <v>1128.162</v>
      </c>
      <c r="G64" s="46">
        <v>34464000</v>
      </c>
      <c r="H64" s="46">
        <f t="shared" si="2"/>
        <v>34.464</v>
      </c>
    </row>
    <row r="65" spans="1:8" ht="12.75">
      <c r="A65" t="s">
        <v>20</v>
      </c>
      <c r="B65" t="s">
        <v>261</v>
      </c>
      <c r="C65" s="46">
        <v>266427000</v>
      </c>
      <c r="D65" s="46">
        <f t="shared" si="0"/>
        <v>266.427</v>
      </c>
      <c r="E65" s="46">
        <v>509036000</v>
      </c>
      <c r="F65" s="46">
        <f t="shared" si="1"/>
        <v>509.036</v>
      </c>
      <c r="G65">
        <v>0</v>
      </c>
      <c r="H65" s="46">
        <f t="shared" si="2"/>
        <v>0</v>
      </c>
    </row>
    <row r="66" spans="1:8" ht="12.75">
      <c r="A66" t="s">
        <v>20</v>
      </c>
      <c r="B66" t="s">
        <v>52</v>
      </c>
      <c r="C66" s="46">
        <v>217378000</v>
      </c>
      <c r="D66" s="46">
        <f aca="true" t="shared" si="3" ref="D66:D129">C66/1000000</f>
        <v>217.378</v>
      </c>
      <c r="E66" s="46">
        <v>353227000</v>
      </c>
      <c r="F66" s="46">
        <f aca="true" t="shared" si="4" ref="F66:F129">E66/1000000</f>
        <v>353.227</v>
      </c>
      <c r="G66" s="46">
        <v>16507000</v>
      </c>
      <c r="H66" s="46">
        <f aca="true" t="shared" si="5" ref="H66:H129">G66/1000000</f>
        <v>16.507</v>
      </c>
    </row>
    <row r="67" spans="1:8" ht="12.75">
      <c r="A67" t="s">
        <v>20</v>
      </c>
      <c r="B67" t="s">
        <v>52</v>
      </c>
      <c r="C67" s="46">
        <v>152070000</v>
      </c>
      <c r="D67" s="46">
        <f t="shared" si="3"/>
        <v>152.07</v>
      </c>
      <c r="E67" s="46">
        <v>258376000</v>
      </c>
      <c r="F67" s="46">
        <f t="shared" si="4"/>
        <v>258.376</v>
      </c>
      <c r="G67">
        <v>0</v>
      </c>
      <c r="H67" s="46">
        <f t="shared" si="5"/>
        <v>0</v>
      </c>
    </row>
    <row r="68" spans="1:8" ht="12.75">
      <c r="A68" t="s">
        <v>20</v>
      </c>
      <c r="B68" t="s">
        <v>261</v>
      </c>
      <c r="C68" s="46">
        <v>125578000</v>
      </c>
      <c r="D68" s="46">
        <f t="shared" si="3"/>
        <v>125.578</v>
      </c>
      <c r="E68" s="46">
        <v>305656000</v>
      </c>
      <c r="F68" s="46">
        <f t="shared" si="4"/>
        <v>305.656</v>
      </c>
      <c r="G68" s="46">
        <v>16760000</v>
      </c>
      <c r="H68" s="46">
        <f t="shared" si="5"/>
        <v>16.76</v>
      </c>
    </row>
    <row r="69" spans="1:8" ht="12.75">
      <c r="A69" t="s">
        <v>20</v>
      </c>
      <c r="B69" t="s">
        <v>77</v>
      </c>
      <c r="C69" s="46">
        <v>118593000</v>
      </c>
      <c r="D69" s="46">
        <f t="shared" si="3"/>
        <v>118.593</v>
      </c>
      <c r="E69" s="46">
        <v>238138000</v>
      </c>
      <c r="F69" s="46">
        <f t="shared" si="4"/>
        <v>238.138</v>
      </c>
      <c r="G69">
        <v>0</v>
      </c>
      <c r="H69" s="46">
        <f t="shared" si="5"/>
        <v>0</v>
      </c>
    </row>
    <row r="70" spans="1:8" ht="12.75">
      <c r="A70" t="s">
        <v>20</v>
      </c>
      <c r="B70" t="s">
        <v>77</v>
      </c>
      <c r="C70" s="46">
        <v>82356000</v>
      </c>
      <c r="D70" s="46">
        <f t="shared" si="3"/>
        <v>82.356</v>
      </c>
      <c r="E70" s="46">
        <v>153494000</v>
      </c>
      <c r="F70" s="46">
        <f t="shared" si="4"/>
        <v>153.494</v>
      </c>
      <c r="G70" s="46">
        <v>26372000</v>
      </c>
      <c r="H70" s="46">
        <f t="shared" si="5"/>
        <v>26.372</v>
      </c>
    </row>
    <row r="71" spans="1:8" ht="12.75">
      <c r="A71" t="s">
        <v>20</v>
      </c>
      <c r="B71" t="s">
        <v>270</v>
      </c>
      <c r="C71" s="46">
        <v>68698000</v>
      </c>
      <c r="D71" s="46">
        <f t="shared" si="3"/>
        <v>68.698</v>
      </c>
      <c r="E71" s="46">
        <v>148516000</v>
      </c>
      <c r="F71" s="46">
        <f t="shared" si="4"/>
        <v>148.516</v>
      </c>
      <c r="G71">
        <v>0</v>
      </c>
      <c r="H71" s="46">
        <f t="shared" si="5"/>
        <v>0</v>
      </c>
    </row>
    <row r="72" spans="1:8" ht="12.75">
      <c r="A72" t="s">
        <v>20</v>
      </c>
      <c r="B72" t="s">
        <v>177</v>
      </c>
      <c r="C72" s="46">
        <v>55470000</v>
      </c>
      <c r="D72" s="46">
        <f t="shared" si="3"/>
        <v>55.47</v>
      </c>
      <c r="E72" s="46">
        <v>130571000</v>
      </c>
      <c r="F72" s="46">
        <f t="shared" si="4"/>
        <v>130.571</v>
      </c>
      <c r="G72" s="46">
        <v>9533000</v>
      </c>
      <c r="H72" s="46">
        <f t="shared" si="5"/>
        <v>9.533</v>
      </c>
    </row>
    <row r="73" spans="1:8" ht="12.75">
      <c r="A73" t="s">
        <v>20</v>
      </c>
      <c r="B73" t="s">
        <v>267</v>
      </c>
      <c r="C73" s="46">
        <v>54100000</v>
      </c>
      <c r="D73" s="46">
        <f t="shared" si="3"/>
        <v>54.1</v>
      </c>
      <c r="E73" s="46">
        <v>107628000</v>
      </c>
      <c r="F73" s="46">
        <f t="shared" si="4"/>
        <v>107.628</v>
      </c>
      <c r="G73">
        <v>0</v>
      </c>
      <c r="H73" s="46">
        <f t="shared" si="5"/>
        <v>0</v>
      </c>
    </row>
    <row r="74" spans="1:8" ht="12.75">
      <c r="A74" t="s">
        <v>20</v>
      </c>
      <c r="B74" t="s">
        <v>42</v>
      </c>
      <c r="C74" s="46">
        <v>50620000</v>
      </c>
      <c r="D74" s="46">
        <f t="shared" si="3"/>
        <v>50.62</v>
      </c>
      <c r="E74" s="46">
        <v>92344000</v>
      </c>
      <c r="F74" s="46">
        <f t="shared" si="4"/>
        <v>92.344</v>
      </c>
      <c r="G74">
        <v>0</v>
      </c>
      <c r="H74" s="46">
        <f t="shared" si="5"/>
        <v>0</v>
      </c>
    </row>
    <row r="75" spans="1:8" ht="12.75">
      <c r="A75" t="s">
        <v>20</v>
      </c>
      <c r="B75" t="s">
        <v>177</v>
      </c>
      <c r="C75" s="46">
        <v>31444000</v>
      </c>
      <c r="D75" s="46">
        <f t="shared" si="3"/>
        <v>31.444</v>
      </c>
      <c r="E75" s="46">
        <v>60812000</v>
      </c>
      <c r="F75" s="46">
        <f t="shared" si="4"/>
        <v>60.812</v>
      </c>
      <c r="G75">
        <v>0</v>
      </c>
      <c r="H75" s="46">
        <f t="shared" si="5"/>
        <v>0</v>
      </c>
    </row>
    <row r="76" spans="1:8" ht="12.75">
      <c r="A76" t="s">
        <v>20</v>
      </c>
      <c r="B76" t="s">
        <v>267</v>
      </c>
      <c r="C76" s="46">
        <v>17588000</v>
      </c>
      <c r="D76" s="46">
        <f t="shared" si="3"/>
        <v>17.588</v>
      </c>
      <c r="E76" s="46">
        <v>28596000</v>
      </c>
      <c r="F76" s="46">
        <f t="shared" si="4"/>
        <v>28.596</v>
      </c>
      <c r="G76">
        <v>0</v>
      </c>
      <c r="H76" s="46">
        <f t="shared" si="5"/>
        <v>0</v>
      </c>
    </row>
    <row r="77" spans="1:8" ht="12.75">
      <c r="A77" t="s">
        <v>20</v>
      </c>
      <c r="B77" t="s">
        <v>270</v>
      </c>
      <c r="C77" s="46">
        <v>11778000</v>
      </c>
      <c r="D77" s="46">
        <f t="shared" si="3"/>
        <v>11.778</v>
      </c>
      <c r="E77" s="46">
        <v>58918000</v>
      </c>
      <c r="F77" s="46">
        <f t="shared" si="4"/>
        <v>58.918</v>
      </c>
      <c r="G77">
        <v>0</v>
      </c>
      <c r="H77" s="46">
        <f t="shared" si="5"/>
        <v>0</v>
      </c>
    </row>
    <row r="78" spans="1:8" ht="12.75">
      <c r="A78" t="s">
        <v>21</v>
      </c>
      <c r="B78" t="s">
        <v>61</v>
      </c>
      <c r="C78" s="46">
        <v>2558292719000</v>
      </c>
      <c r="D78" s="46">
        <f t="shared" si="3"/>
        <v>2558292.719</v>
      </c>
      <c r="E78" s="46">
        <v>2608998157000</v>
      </c>
      <c r="F78" s="46">
        <f t="shared" si="4"/>
        <v>2608998.157</v>
      </c>
      <c r="G78" s="46">
        <v>77257263400</v>
      </c>
      <c r="H78" s="46">
        <f t="shared" si="5"/>
        <v>77257.2634</v>
      </c>
    </row>
    <row r="79" spans="1:8" ht="12.75">
      <c r="A79" t="s">
        <v>21</v>
      </c>
      <c r="B79" t="s">
        <v>61</v>
      </c>
      <c r="C79" s="46">
        <v>1108118796000</v>
      </c>
      <c r="D79" s="46">
        <f t="shared" si="3"/>
        <v>1108118.796</v>
      </c>
      <c r="E79" s="46">
        <v>997173452000</v>
      </c>
      <c r="F79" s="46">
        <f t="shared" si="4"/>
        <v>997173.452</v>
      </c>
      <c r="G79" s="46">
        <v>30389190400</v>
      </c>
      <c r="H79" s="46">
        <f t="shared" si="5"/>
        <v>30389.1904</v>
      </c>
    </row>
    <row r="80" spans="1:8" ht="12.75">
      <c r="A80" t="s">
        <v>21</v>
      </c>
      <c r="B80" t="s">
        <v>162</v>
      </c>
      <c r="C80" s="46">
        <v>971307315000</v>
      </c>
      <c r="D80" s="46">
        <f t="shared" si="3"/>
        <v>971307.315</v>
      </c>
      <c r="E80" s="46">
        <v>1001232239000</v>
      </c>
      <c r="F80" s="46">
        <f t="shared" si="4"/>
        <v>1001232.239</v>
      </c>
      <c r="G80" s="46">
        <v>59747709600</v>
      </c>
      <c r="H80" s="46">
        <f t="shared" si="5"/>
        <v>59747.7096</v>
      </c>
    </row>
    <row r="81" spans="1:8" ht="12.75">
      <c r="A81" t="s">
        <v>21</v>
      </c>
      <c r="B81" t="s">
        <v>70</v>
      </c>
      <c r="C81" s="46">
        <v>512871338000</v>
      </c>
      <c r="D81" s="46">
        <f t="shared" si="3"/>
        <v>512871.338</v>
      </c>
      <c r="E81" s="46">
        <v>715926880000</v>
      </c>
      <c r="F81" s="46">
        <f t="shared" si="4"/>
        <v>715926.88</v>
      </c>
      <c r="G81" s="46">
        <v>43473314400</v>
      </c>
      <c r="H81" s="46">
        <f t="shared" si="5"/>
        <v>43473.3144</v>
      </c>
    </row>
    <row r="82" spans="1:8" ht="12.75">
      <c r="A82" t="s">
        <v>21</v>
      </c>
      <c r="B82" t="s">
        <v>162</v>
      </c>
      <c r="C82" s="46">
        <v>393504450000</v>
      </c>
      <c r="D82" s="46">
        <f t="shared" si="3"/>
        <v>393504.45</v>
      </c>
      <c r="E82" s="46">
        <v>399937746000</v>
      </c>
      <c r="F82" s="46">
        <f t="shared" si="4"/>
        <v>399937.746</v>
      </c>
      <c r="G82" s="46">
        <v>22629341600</v>
      </c>
      <c r="H82" s="46">
        <f t="shared" si="5"/>
        <v>22629.3416</v>
      </c>
    </row>
    <row r="83" spans="1:8" ht="12.75">
      <c r="A83" t="s">
        <v>21</v>
      </c>
      <c r="B83" t="s">
        <v>78</v>
      </c>
      <c r="C83" s="46">
        <v>340934365000</v>
      </c>
      <c r="D83" s="46">
        <f t="shared" si="3"/>
        <v>340934.365</v>
      </c>
      <c r="E83" s="46">
        <v>425227543000</v>
      </c>
      <c r="F83" s="46">
        <f t="shared" si="4"/>
        <v>425227.543</v>
      </c>
      <c r="G83" s="46">
        <v>23771178700</v>
      </c>
      <c r="H83" s="46">
        <f t="shared" si="5"/>
        <v>23771.1787</v>
      </c>
    </row>
    <row r="84" spans="1:8" ht="12.75">
      <c r="A84" t="s">
        <v>21</v>
      </c>
      <c r="B84" t="s">
        <v>70</v>
      </c>
      <c r="C84" s="46">
        <v>249425060000</v>
      </c>
      <c r="D84" s="46">
        <f t="shared" si="3"/>
        <v>249425.06</v>
      </c>
      <c r="E84" s="46">
        <v>320915666000</v>
      </c>
      <c r="F84" s="46">
        <f t="shared" si="4"/>
        <v>320915.666</v>
      </c>
      <c r="G84" s="46">
        <v>17608598000</v>
      </c>
      <c r="H84" s="46">
        <f t="shared" si="5"/>
        <v>17608.598</v>
      </c>
    </row>
    <row r="85" spans="1:8" ht="12.75">
      <c r="A85" t="s">
        <v>21</v>
      </c>
      <c r="B85" t="s">
        <v>196</v>
      </c>
      <c r="C85" s="46">
        <v>109634648000</v>
      </c>
      <c r="D85" s="46">
        <f t="shared" si="3"/>
        <v>109634.648</v>
      </c>
      <c r="E85" s="46">
        <v>13817951000</v>
      </c>
      <c r="F85" s="46">
        <f t="shared" si="4"/>
        <v>13817.951</v>
      </c>
      <c r="G85" s="46">
        <v>1258258200</v>
      </c>
      <c r="H85" s="46">
        <f t="shared" si="5"/>
        <v>1258.2582</v>
      </c>
    </row>
    <row r="86" spans="1:8" ht="12.75">
      <c r="A86" t="s">
        <v>21</v>
      </c>
      <c r="B86" t="s">
        <v>45</v>
      </c>
      <c r="C86" s="46">
        <v>99526604000</v>
      </c>
      <c r="D86" s="46">
        <f t="shared" si="3"/>
        <v>99526.604</v>
      </c>
      <c r="E86" s="46">
        <v>10816074000</v>
      </c>
      <c r="F86" s="46">
        <f t="shared" si="4"/>
        <v>10816.074</v>
      </c>
      <c r="G86" s="46">
        <v>800000000</v>
      </c>
      <c r="H86" s="46">
        <f t="shared" si="5"/>
        <v>800</v>
      </c>
    </row>
    <row r="87" spans="1:8" ht="12.75">
      <c r="A87" t="s">
        <v>21</v>
      </c>
      <c r="B87" t="s">
        <v>45</v>
      </c>
      <c r="C87" s="46">
        <v>95717881000</v>
      </c>
      <c r="D87" s="46">
        <f t="shared" si="3"/>
        <v>95717.881</v>
      </c>
      <c r="E87" s="46">
        <v>23326064000</v>
      </c>
      <c r="F87" s="46">
        <f t="shared" si="4"/>
        <v>23326.064</v>
      </c>
      <c r="G87" s="46">
        <v>1211637000</v>
      </c>
      <c r="H87" s="46">
        <f t="shared" si="5"/>
        <v>1211.637</v>
      </c>
    </row>
    <row r="88" spans="1:8" ht="12.75">
      <c r="A88" t="s">
        <v>21</v>
      </c>
      <c r="B88" t="s">
        <v>78</v>
      </c>
      <c r="C88" s="46">
        <v>95680210000</v>
      </c>
      <c r="D88" s="46">
        <f t="shared" si="3"/>
        <v>95680.21</v>
      </c>
      <c r="E88" s="46">
        <v>145049174000</v>
      </c>
      <c r="F88" s="46">
        <f t="shared" si="4"/>
        <v>145049.174</v>
      </c>
      <c r="G88" s="46">
        <v>8462735600</v>
      </c>
      <c r="H88" s="46">
        <f t="shared" si="5"/>
        <v>8462.7356</v>
      </c>
    </row>
    <row r="89" spans="1:8" ht="12.75">
      <c r="A89" t="s">
        <v>21</v>
      </c>
      <c r="B89" t="s">
        <v>196</v>
      </c>
      <c r="C89" s="46">
        <v>64288784000</v>
      </c>
      <c r="D89" s="46">
        <f t="shared" si="3"/>
        <v>64288.784</v>
      </c>
      <c r="E89" s="46">
        <v>2965232000</v>
      </c>
      <c r="F89" s="46">
        <f t="shared" si="4"/>
        <v>2965.232</v>
      </c>
      <c r="G89" s="46">
        <v>415614000</v>
      </c>
      <c r="H89" s="46">
        <f t="shared" si="5"/>
        <v>415.614</v>
      </c>
    </row>
    <row r="90" spans="1:8" ht="12.75">
      <c r="A90" t="s">
        <v>21</v>
      </c>
      <c r="B90" t="s">
        <v>199</v>
      </c>
      <c r="C90" s="46">
        <v>62112981000</v>
      </c>
      <c r="D90" s="46">
        <f t="shared" si="3"/>
        <v>62112.981</v>
      </c>
      <c r="E90" s="46">
        <v>81594927000</v>
      </c>
      <c r="F90" s="46">
        <f t="shared" si="4"/>
        <v>81594.927</v>
      </c>
      <c r="G90" s="46">
        <v>12486855500</v>
      </c>
      <c r="H90" s="46">
        <f t="shared" si="5"/>
        <v>12486.8555</v>
      </c>
    </row>
    <row r="91" spans="1:8" ht="12.75">
      <c r="A91" t="s">
        <v>21</v>
      </c>
      <c r="B91" t="s">
        <v>165</v>
      </c>
      <c r="C91" s="46">
        <v>52252836000</v>
      </c>
      <c r="D91" s="46">
        <f t="shared" si="3"/>
        <v>52252.836</v>
      </c>
      <c r="E91" s="46">
        <v>110161834000</v>
      </c>
      <c r="F91" s="46">
        <f t="shared" si="4"/>
        <v>110161.834</v>
      </c>
      <c r="G91" s="46">
        <v>6716448400</v>
      </c>
      <c r="H91" s="46">
        <f t="shared" si="5"/>
        <v>6716.4484</v>
      </c>
    </row>
    <row r="92" spans="1:8" ht="12.75">
      <c r="A92" t="s">
        <v>21</v>
      </c>
      <c r="B92" t="s">
        <v>199</v>
      </c>
      <c r="C92" s="46">
        <v>27673654000</v>
      </c>
      <c r="D92" s="46">
        <f t="shared" si="3"/>
        <v>27673.654</v>
      </c>
      <c r="E92" s="46">
        <v>38208716000</v>
      </c>
      <c r="F92" s="46">
        <f t="shared" si="4"/>
        <v>38208.716</v>
      </c>
      <c r="G92" s="46">
        <v>6342338400</v>
      </c>
      <c r="H92" s="46">
        <f t="shared" si="5"/>
        <v>6342.3384</v>
      </c>
    </row>
    <row r="93" spans="1:8" ht="12.75">
      <c r="A93" t="s">
        <v>21</v>
      </c>
      <c r="B93" t="s">
        <v>165</v>
      </c>
      <c r="C93" s="46">
        <v>11245694000</v>
      </c>
      <c r="D93" s="46">
        <f t="shared" si="3"/>
        <v>11245.694</v>
      </c>
      <c r="E93" s="46">
        <v>34525960000</v>
      </c>
      <c r="F93" s="46">
        <f t="shared" si="4"/>
        <v>34525.96</v>
      </c>
      <c r="G93" s="46">
        <v>2756449600</v>
      </c>
      <c r="H93" s="46">
        <f t="shared" si="5"/>
        <v>2756.4496</v>
      </c>
    </row>
    <row r="94" spans="1:8" ht="12.75">
      <c r="A94" t="s">
        <v>21</v>
      </c>
      <c r="B94" t="s">
        <v>59</v>
      </c>
      <c r="C94" s="46">
        <v>6641235000</v>
      </c>
      <c r="D94" s="46">
        <f t="shared" si="3"/>
        <v>6641.235</v>
      </c>
      <c r="E94" s="46">
        <v>6554508000</v>
      </c>
      <c r="F94" s="46">
        <f t="shared" si="4"/>
        <v>6554.508</v>
      </c>
      <c r="G94" s="46">
        <v>75518300</v>
      </c>
      <c r="H94" s="46">
        <f t="shared" si="5"/>
        <v>75.5183</v>
      </c>
    </row>
    <row r="95" spans="1:8" ht="12.75">
      <c r="A95" t="s">
        <v>21</v>
      </c>
      <c r="B95" t="s">
        <v>102</v>
      </c>
      <c r="C95" s="46">
        <v>2713792000</v>
      </c>
      <c r="D95" s="46">
        <f t="shared" si="3"/>
        <v>2713.792</v>
      </c>
      <c r="E95" s="46">
        <v>2845872000</v>
      </c>
      <c r="F95" s="46">
        <f t="shared" si="4"/>
        <v>2845.872</v>
      </c>
      <c r="G95" s="46">
        <v>309369000</v>
      </c>
      <c r="H95" s="46">
        <f t="shared" si="5"/>
        <v>309.369</v>
      </c>
    </row>
    <row r="96" spans="1:8" ht="12.75">
      <c r="A96" t="s">
        <v>21</v>
      </c>
      <c r="B96" t="s">
        <v>59</v>
      </c>
      <c r="C96" s="46">
        <v>1050678000</v>
      </c>
      <c r="D96" s="46">
        <f t="shared" si="3"/>
        <v>1050.678</v>
      </c>
      <c r="E96" s="46">
        <v>1644588000</v>
      </c>
      <c r="F96" s="46">
        <f t="shared" si="4"/>
        <v>1644.588</v>
      </c>
      <c r="G96" s="46">
        <v>66612000</v>
      </c>
      <c r="H96" s="46">
        <f t="shared" si="5"/>
        <v>66.612</v>
      </c>
    </row>
    <row r="97" spans="1:8" ht="12.75">
      <c r="A97" t="s">
        <v>21</v>
      </c>
      <c r="B97" t="s">
        <v>262</v>
      </c>
      <c r="C97" s="46">
        <v>860798000</v>
      </c>
      <c r="D97" s="46">
        <f t="shared" si="3"/>
        <v>860.798</v>
      </c>
      <c r="E97" s="46">
        <v>1283229000</v>
      </c>
      <c r="F97" s="46">
        <f t="shared" si="4"/>
        <v>1283.229</v>
      </c>
      <c r="G97" s="46">
        <v>65549200</v>
      </c>
      <c r="H97" s="46">
        <f t="shared" si="5"/>
        <v>65.5492</v>
      </c>
    </row>
    <row r="98" spans="1:8" ht="12.75">
      <c r="A98" t="s">
        <v>21</v>
      </c>
      <c r="B98" t="s">
        <v>99</v>
      </c>
      <c r="C98" s="46">
        <v>769763000</v>
      </c>
      <c r="D98" s="46">
        <f t="shared" si="3"/>
        <v>769.763</v>
      </c>
      <c r="E98" s="46">
        <v>2988936000</v>
      </c>
      <c r="F98" s="46">
        <f t="shared" si="4"/>
        <v>2988.936</v>
      </c>
      <c r="G98" s="46">
        <v>201018100</v>
      </c>
      <c r="H98" s="46">
        <f t="shared" si="5"/>
        <v>201.0181</v>
      </c>
    </row>
    <row r="99" spans="1:8" ht="12.75">
      <c r="A99" t="s">
        <v>21</v>
      </c>
      <c r="B99" t="s">
        <v>187</v>
      </c>
      <c r="C99" s="46">
        <v>403388000</v>
      </c>
      <c r="D99" s="46">
        <f t="shared" si="3"/>
        <v>403.388</v>
      </c>
      <c r="E99" s="46">
        <v>679262000</v>
      </c>
      <c r="F99" s="46">
        <f t="shared" si="4"/>
        <v>679.262</v>
      </c>
      <c r="G99" s="46">
        <v>15099000</v>
      </c>
      <c r="H99" s="46">
        <f t="shared" si="5"/>
        <v>15.099</v>
      </c>
    </row>
    <row r="100" spans="1:8" ht="12.75">
      <c r="A100" t="s">
        <v>21</v>
      </c>
      <c r="B100" t="s">
        <v>262</v>
      </c>
      <c r="C100" s="46">
        <v>304288000</v>
      </c>
      <c r="D100" s="46">
        <f t="shared" si="3"/>
        <v>304.288</v>
      </c>
      <c r="E100" s="46">
        <v>580892000</v>
      </c>
      <c r="F100" s="46">
        <f t="shared" si="4"/>
        <v>580.892</v>
      </c>
      <c r="G100" s="46">
        <v>33344400</v>
      </c>
      <c r="H100" s="46">
        <f t="shared" si="5"/>
        <v>33.3444</v>
      </c>
    </row>
    <row r="101" spans="1:8" ht="12.75">
      <c r="A101" t="s">
        <v>21</v>
      </c>
      <c r="B101" t="s">
        <v>187</v>
      </c>
      <c r="C101" s="46">
        <v>294814000</v>
      </c>
      <c r="D101" s="46">
        <f t="shared" si="3"/>
        <v>294.814</v>
      </c>
      <c r="E101" s="46">
        <v>522556000</v>
      </c>
      <c r="F101" s="46">
        <f t="shared" si="4"/>
        <v>522.556</v>
      </c>
      <c r="G101">
        <v>0</v>
      </c>
      <c r="H101" s="46">
        <f t="shared" si="5"/>
        <v>0</v>
      </c>
    </row>
    <row r="102" spans="1:8" ht="12.75">
      <c r="A102" t="s">
        <v>21</v>
      </c>
      <c r="B102" t="s">
        <v>99</v>
      </c>
      <c r="C102" s="46">
        <v>241564000</v>
      </c>
      <c r="D102" s="46">
        <f t="shared" si="3"/>
        <v>241.564</v>
      </c>
      <c r="E102" s="46">
        <v>683188000</v>
      </c>
      <c r="F102" s="46">
        <f t="shared" si="4"/>
        <v>683.188</v>
      </c>
      <c r="G102" s="46">
        <v>62778000</v>
      </c>
      <c r="H102" s="46">
        <f t="shared" si="5"/>
        <v>62.778</v>
      </c>
    </row>
    <row r="103" spans="1:8" ht="12.75">
      <c r="A103" t="s">
        <v>21</v>
      </c>
      <c r="B103" t="s">
        <v>102</v>
      </c>
      <c r="C103" s="46">
        <v>216526000</v>
      </c>
      <c r="D103" s="46">
        <f t="shared" si="3"/>
        <v>216.526</v>
      </c>
      <c r="E103" s="46">
        <v>110260000</v>
      </c>
      <c r="F103" s="46">
        <f t="shared" si="4"/>
        <v>110.26</v>
      </c>
      <c r="G103">
        <v>0</v>
      </c>
      <c r="H103" s="46">
        <f t="shared" si="5"/>
        <v>0</v>
      </c>
    </row>
    <row r="104" spans="1:8" ht="12.75">
      <c r="A104" t="s">
        <v>21</v>
      </c>
      <c r="B104" t="s">
        <v>269</v>
      </c>
      <c r="C104" s="46">
        <v>164336000</v>
      </c>
      <c r="D104" s="46">
        <f t="shared" si="3"/>
        <v>164.336</v>
      </c>
      <c r="E104" s="46">
        <v>647497000</v>
      </c>
      <c r="F104" s="46">
        <f t="shared" si="4"/>
        <v>647.497</v>
      </c>
      <c r="G104" s="46">
        <v>61610200</v>
      </c>
      <c r="H104" s="46">
        <f t="shared" si="5"/>
        <v>61.6102</v>
      </c>
    </row>
    <row r="105" spans="1:8" ht="12.75">
      <c r="A105" t="s">
        <v>21</v>
      </c>
      <c r="B105" t="s">
        <v>188</v>
      </c>
      <c r="C105" s="46">
        <v>52000000</v>
      </c>
      <c r="D105" s="46">
        <f t="shared" si="3"/>
        <v>52</v>
      </c>
      <c r="E105" s="46">
        <v>18036000</v>
      </c>
      <c r="F105" s="46">
        <f t="shared" si="4"/>
        <v>18.036</v>
      </c>
      <c r="G105">
        <v>0</v>
      </c>
      <c r="H105" s="46">
        <f t="shared" si="5"/>
        <v>0</v>
      </c>
    </row>
    <row r="106" spans="1:8" ht="12.75">
      <c r="A106" t="s">
        <v>21</v>
      </c>
      <c r="B106" t="s">
        <v>269</v>
      </c>
      <c r="C106" s="46">
        <v>46190000</v>
      </c>
      <c r="D106" s="46">
        <f t="shared" si="3"/>
        <v>46.19</v>
      </c>
      <c r="E106" s="46">
        <v>79680000</v>
      </c>
      <c r="F106" s="46">
        <f t="shared" si="4"/>
        <v>79.68</v>
      </c>
      <c r="G106">
        <v>0</v>
      </c>
      <c r="H106" s="46">
        <f t="shared" si="5"/>
        <v>0</v>
      </c>
    </row>
    <row r="107" spans="1:8" ht="12.75">
      <c r="A107" t="s">
        <v>21</v>
      </c>
      <c r="B107" t="s">
        <v>188</v>
      </c>
      <c r="C107" s="46">
        <v>27152000</v>
      </c>
      <c r="D107" s="46">
        <f t="shared" si="3"/>
        <v>27.152</v>
      </c>
      <c r="E107" s="46">
        <v>68457000</v>
      </c>
      <c r="F107" s="46">
        <f t="shared" si="4"/>
        <v>68.457</v>
      </c>
      <c r="G107" s="46">
        <v>3990000</v>
      </c>
      <c r="H107" s="46">
        <f t="shared" si="5"/>
        <v>3.99</v>
      </c>
    </row>
    <row r="108" spans="1:8" ht="12.75">
      <c r="A108" t="s">
        <v>6</v>
      </c>
      <c r="B108" t="s">
        <v>243</v>
      </c>
      <c r="C108" s="46">
        <v>345125130000</v>
      </c>
      <c r="D108" s="46">
        <f t="shared" si="3"/>
        <v>345125.13</v>
      </c>
      <c r="E108" s="46">
        <v>19825023000</v>
      </c>
      <c r="F108" s="46">
        <f t="shared" si="4"/>
        <v>19825.023</v>
      </c>
      <c r="G108">
        <v>0</v>
      </c>
      <c r="H108" s="46">
        <f t="shared" si="5"/>
        <v>0</v>
      </c>
    </row>
    <row r="109" spans="1:8" ht="12.75">
      <c r="A109" t="s">
        <v>6</v>
      </c>
      <c r="B109" t="s">
        <v>225</v>
      </c>
      <c r="C109" s="46">
        <v>1746011036000</v>
      </c>
      <c r="D109" s="46">
        <f t="shared" si="3"/>
        <v>1746011.036</v>
      </c>
      <c r="E109" s="46">
        <v>5832885222000</v>
      </c>
      <c r="F109" s="46">
        <f t="shared" si="4"/>
        <v>5832885.222</v>
      </c>
      <c r="G109" s="46">
        <v>153452364100</v>
      </c>
      <c r="H109" s="46">
        <f t="shared" si="5"/>
        <v>153452.3641</v>
      </c>
    </row>
    <row r="110" spans="1:8" ht="12.75">
      <c r="A110" t="s">
        <v>6</v>
      </c>
      <c r="B110" t="s">
        <v>244</v>
      </c>
      <c r="C110" s="46">
        <v>2951146000000</v>
      </c>
      <c r="D110" s="46">
        <f t="shared" si="3"/>
        <v>2951146</v>
      </c>
      <c r="E110" s="46">
        <v>6084344756000</v>
      </c>
      <c r="F110" s="46">
        <f t="shared" si="4"/>
        <v>6084344.756</v>
      </c>
      <c r="G110" s="46">
        <v>167212678000</v>
      </c>
      <c r="H110" s="46">
        <f t="shared" si="5"/>
        <v>167212.678</v>
      </c>
    </row>
    <row r="111" spans="1:8" ht="12.75">
      <c r="A111" t="s">
        <v>6</v>
      </c>
      <c r="B111" t="s">
        <v>226</v>
      </c>
      <c r="C111" s="46">
        <v>1087055427000</v>
      </c>
      <c r="D111" s="46">
        <f t="shared" si="3"/>
        <v>1087055.427</v>
      </c>
      <c r="E111" s="46">
        <v>11802558249000</v>
      </c>
      <c r="F111" s="46">
        <f t="shared" si="4"/>
        <v>11802558.249</v>
      </c>
      <c r="G111" s="46">
        <v>78942388600</v>
      </c>
      <c r="H111" s="46">
        <f t="shared" si="5"/>
        <v>78942.3886</v>
      </c>
    </row>
    <row r="112" spans="1:8" ht="12.75">
      <c r="A112" t="s">
        <v>6</v>
      </c>
      <c r="B112" t="s">
        <v>245</v>
      </c>
      <c r="C112" s="46">
        <v>540183280000</v>
      </c>
      <c r="D112" s="46">
        <f t="shared" si="3"/>
        <v>540183.28</v>
      </c>
      <c r="E112" s="46">
        <v>32915429000</v>
      </c>
      <c r="F112" s="46">
        <f t="shared" si="4"/>
        <v>32915.429</v>
      </c>
      <c r="G112">
        <v>0</v>
      </c>
      <c r="H112" s="46">
        <f t="shared" si="5"/>
        <v>0</v>
      </c>
    </row>
    <row r="113" spans="1:8" ht="12.75">
      <c r="A113" t="s">
        <v>6</v>
      </c>
      <c r="B113" t="s">
        <v>231</v>
      </c>
      <c r="C113" s="46">
        <v>5167576000000</v>
      </c>
      <c r="D113" s="46">
        <f t="shared" si="3"/>
        <v>5167576</v>
      </c>
      <c r="E113" s="46">
        <v>710876658000</v>
      </c>
      <c r="F113" s="46">
        <f t="shared" si="4"/>
        <v>710876.658</v>
      </c>
      <c r="G113">
        <v>0</v>
      </c>
      <c r="H113" s="46">
        <f t="shared" si="5"/>
        <v>0</v>
      </c>
    </row>
    <row r="114" spans="1:8" ht="12.75">
      <c r="A114" t="s">
        <v>6</v>
      </c>
      <c r="B114" t="s">
        <v>241</v>
      </c>
      <c r="C114" s="46">
        <v>72964337000</v>
      </c>
      <c r="D114" s="46">
        <f t="shared" si="3"/>
        <v>72964.337</v>
      </c>
      <c r="E114" s="46">
        <v>39465263000</v>
      </c>
      <c r="F114" s="46">
        <f t="shared" si="4"/>
        <v>39465.263</v>
      </c>
      <c r="G114" s="46">
        <v>1407562000</v>
      </c>
      <c r="H114" s="46">
        <f t="shared" si="5"/>
        <v>1407.562</v>
      </c>
    </row>
    <row r="115" spans="1:8" ht="12.75">
      <c r="A115" t="s">
        <v>6</v>
      </c>
      <c r="B115" t="s">
        <v>224</v>
      </c>
      <c r="C115" s="46">
        <v>89613133000</v>
      </c>
      <c r="D115" s="46">
        <f t="shared" si="3"/>
        <v>89613.133</v>
      </c>
      <c r="E115" s="46">
        <v>57932018000</v>
      </c>
      <c r="F115" s="46">
        <f t="shared" si="4"/>
        <v>57932.018</v>
      </c>
      <c r="G115" s="46">
        <v>793256000</v>
      </c>
      <c r="H115" s="46">
        <f t="shared" si="5"/>
        <v>793.256</v>
      </c>
    </row>
    <row r="116" spans="1:8" ht="12.75">
      <c r="A116" t="s">
        <v>6</v>
      </c>
      <c r="B116" t="s">
        <v>220</v>
      </c>
      <c r="C116" s="46">
        <v>204137326000</v>
      </c>
      <c r="D116" s="46">
        <f t="shared" si="3"/>
        <v>204137.326</v>
      </c>
      <c r="E116" s="46">
        <v>64505004000</v>
      </c>
      <c r="F116" s="46">
        <f t="shared" si="4"/>
        <v>64505.004</v>
      </c>
      <c r="G116" s="46">
        <v>10206864000</v>
      </c>
      <c r="H116" s="46">
        <f t="shared" si="5"/>
        <v>10206.864</v>
      </c>
    </row>
    <row r="117" spans="1:8" ht="12.75">
      <c r="A117" t="s">
        <v>6</v>
      </c>
      <c r="B117" t="s">
        <v>246</v>
      </c>
      <c r="C117" s="46">
        <v>27468387000</v>
      </c>
      <c r="D117" s="46">
        <f t="shared" si="3"/>
        <v>27468.387</v>
      </c>
      <c r="E117" s="46">
        <v>26183152000</v>
      </c>
      <c r="F117" s="46">
        <f t="shared" si="4"/>
        <v>26183.152</v>
      </c>
      <c r="G117">
        <v>0</v>
      </c>
      <c r="H117" s="46">
        <f t="shared" si="5"/>
        <v>0</v>
      </c>
    </row>
    <row r="118" spans="1:8" ht="12.75">
      <c r="A118" t="s">
        <v>6</v>
      </c>
      <c r="B118" t="s">
        <v>221</v>
      </c>
      <c r="C118" s="46">
        <v>3003215405000</v>
      </c>
      <c r="D118" s="46">
        <f t="shared" si="3"/>
        <v>3003215.405</v>
      </c>
      <c r="E118" s="46">
        <v>3122999231000</v>
      </c>
      <c r="F118" s="46">
        <f t="shared" si="4"/>
        <v>3122999.231</v>
      </c>
      <c r="G118" s="46">
        <v>156908526300</v>
      </c>
      <c r="H118" s="46">
        <f t="shared" si="5"/>
        <v>156908.5263</v>
      </c>
    </row>
    <row r="119" spans="1:8" ht="12.75">
      <c r="A119" t="s">
        <v>6</v>
      </c>
      <c r="B119" t="s">
        <v>247</v>
      </c>
      <c r="C119" s="46">
        <v>1513332000000</v>
      </c>
      <c r="D119" s="46">
        <f t="shared" si="3"/>
        <v>1513332</v>
      </c>
      <c r="E119" s="46">
        <v>165013940000</v>
      </c>
      <c r="F119" s="46">
        <f t="shared" si="4"/>
        <v>165013.94</v>
      </c>
      <c r="G119">
        <v>0</v>
      </c>
      <c r="H119" s="46">
        <f t="shared" si="5"/>
        <v>0</v>
      </c>
    </row>
    <row r="120" spans="1:8" ht="12.75">
      <c r="A120" t="s">
        <v>6</v>
      </c>
      <c r="B120" t="s">
        <v>248</v>
      </c>
      <c r="C120" s="46">
        <v>707213090000</v>
      </c>
      <c r="D120" s="46">
        <f t="shared" si="3"/>
        <v>707213.09</v>
      </c>
      <c r="E120" s="46">
        <v>1925096616000</v>
      </c>
      <c r="F120" s="46">
        <f t="shared" si="4"/>
        <v>1925096.616</v>
      </c>
      <c r="G120" s="46">
        <v>41325405000</v>
      </c>
      <c r="H120" s="46">
        <f t="shared" si="5"/>
        <v>41325.405</v>
      </c>
    </row>
    <row r="121" spans="1:8" ht="12.75">
      <c r="A121" t="s">
        <v>6</v>
      </c>
      <c r="B121" t="s">
        <v>222</v>
      </c>
      <c r="C121" s="46">
        <v>38863277000</v>
      </c>
      <c r="D121" s="46">
        <f t="shared" si="3"/>
        <v>38863.277</v>
      </c>
      <c r="E121" s="46">
        <v>24475080000</v>
      </c>
      <c r="F121" s="46">
        <f t="shared" si="4"/>
        <v>24475.08</v>
      </c>
      <c r="G121" s="46">
        <v>1590948000</v>
      </c>
      <c r="H121" s="46">
        <f t="shared" si="5"/>
        <v>1590.948</v>
      </c>
    </row>
    <row r="122" spans="1:8" ht="12.75">
      <c r="A122" t="s">
        <v>6</v>
      </c>
      <c r="B122" t="s">
        <v>223</v>
      </c>
      <c r="C122" s="46">
        <v>54826546000</v>
      </c>
      <c r="D122" s="46">
        <f t="shared" si="3"/>
        <v>54826.546</v>
      </c>
      <c r="E122" s="46">
        <v>101606213000</v>
      </c>
      <c r="F122" s="46">
        <f t="shared" si="4"/>
        <v>101606.213</v>
      </c>
      <c r="G122" s="46">
        <v>2483316400</v>
      </c>
      <c r="H122" s="46">
        <f t="shared" si="5"/>
        <v>2483.3164</v>
      </c>
    </row>
    <row r="123" spans="1:8" ht="12.75">
      <c r="A123" t="s">
        <v>6</v>
      </c>
      <c r="B123" t="s">
        <v>233</v>
      </c>
      <c r="C123" s="46">
        <v>190442780000</v>
      </c>
      <c r="D123" s="46">
        <f t="shared" si="3"/>
        <v>190442.78</v>
      </c>
      <c r="E123" s="46">
        <v>1014002751000</v>
      </c>
      <c r="F123" s="46">
        <f t="shared" si="4"/>
        <v>1014002.751</v>
      </c>
      <c r="G123" s="46">
        <v>14038227000</v>
      </c>
      <c r="H123" s="46">
        <f t="shared" si="5"/>
        <v>14038.227</v>
      </c>
    </row>
    <row r="124" spans="1:8" ht="12.75">
      <c r="A124" t="s">
        <v>6</v>
      </c>
      <c r="B124" t="s">
        <v>234</v>
      </c>
      <c r="C124" s="46">
        <v>341976760000</v>
      </c>
      <c r="D124" s="46">
        <f t="shared" si="3"/>
        <v>341976.76</v>
      </c>
      <c r="E124" s="46">
        <v>678147695000</v>
      </c>
      <c r="F124" s="46">
        <f t="shared" si="4"/>
        <v>678147.695</v>
      </c>
      <c r="G124" s="46">
        <v>24110814000</v>
      </c>
      <c r="H124" s="46">
        <f t="shared" si="5"/>
        <v>24110.814</v>
      </c>
    </row>
    <row r="125" spans="1:8" ht="12.75">
      <c r="A125" t="s">
        <v>6</v>
      </c>
      <c r="B125" t="s">
        <v>235</v>
      </c>
      <c r="C125" s="46">
        <v>5893036660000</v>
      </c>
      <c r="D125" s="46">
        <f t="shared" si="3"/>
        <v>5893036.66</v>
      </c>
      <c r="E125" s="46">
        <v>2220075281000</v>
      </c>
      <c r="F125" s="46">
        <f t="shared" si="4"/>
        <v>2220075.281</v>
      </c>
      <c r="G125" s="46">
        <v>41830668000</v>
      </c>
      <c r="H125" s="46">
        <f t="shared" si="5"/>
        <v>41830.668</v>
      </c>
    </row>
    <row r="126" spans="1:8" ht="12.75">
      <c r="A126" t="s">
        <v>6</v>
      </c>
      <c r="B126" t="s">
        <v>227</v>
      </c>
      <c r="C126" s="46">
        <v>1773745315000</v>
      </c>
      <c r="D126" s="46">
        <f t="shared" si="3"/>
        <v>1773745.315</v>
      </c>
      <c r="E126" s="46">
        <v>1281095416000</v>
      </c>
      <c r="F126" s="46">
        <f t="shared" si="4"/>
        <v>1281095.416</v>
      </c>
      <c r="G126" s="46">
        <v>102716963000</v>
      </c>
      <c r="H126" s="46">
        <f t="shared" si="5"/>
        <v>102716.963</v>
      </c>
    </row>
    <row r="127" spans="1:8" ht="12.75">
      <c r="A127" t="s">
        <v>6</v>
      </c>
      <c r="B127" t="s">
        <v>242</v>
      </c>
      <c r="C127" s="46">
        <v>1602759700000</v>
      </c>
      <c r="D127" s="46">
        <f t="shared" si="3"/>
        <v>1602759.7</v>
      </c>
      <c r="E127" s="46">
        <v>3226751244000</v>
      </c>
      <c r="F127" s="46">
        <f t="shared" si="4"/>
        <v>3226751.244</v>
      </c>
      <c r="G127">
        <v>0</v>
      </c>
      <c r="H127" s="46">
        <f t="shared" si="5"/>
        <v>0</v>
      </c>
    </row>
    <row r="128" spans="1:8" ht="12.75">
      <c r="A128" t="s">
        <v>6</v>
      </c>
      <c r="B128" t="s">
        <v>228</v>
      </c>
      <c r="C128" s="46">
        <v>1097121000000</v>
      </c>
      <c r="D128" s="46">
        <f t="shared" si="3"/>
        <v>1097121</v>
      </c>
      <c r="E128" s="46">
        <v>4156347637000</v>
      </c>
      <c r="F128" s="46">
        <f t="shared" si="4"/>
        <v>4156347.637</v>
      </c>
      <c r="G128" s="46">
        <v>170806883600</v>
      </c>
      <c r="H128" s="46">
        <f t="shared" si="5"/>
        <v>170806.8836</v>
      </c>
    </row>
    <row r="129" spans="1:8" ht="12.75">
      <c r="A129" t="s">
        <v>6</v>
      </c>
      <c r="B129" t="s">
        <v>229</v>
      </c>
      <c r="C129" s="46">
        <v>622563714000</v>
      </c>
      <c r="D129" s="46">
        <f t="shared" si="3"/>
        <v>622563.714</v>
      </c>
      <c r="E129" s="46">
        <v>3050082780000</v>
      </c>
      <c r="F129" s="46">
        <f t="shared" si="4"/>
        <v>3050082.78</v>
      </c>
      <c r="G129" s="46">
        <v>39608301300</v>
      </c>
      <c r="H129" s="46">
        <f t="shared" si="5"/>
        <v>39608.3013</v>
      </c>
    </row>
    <row r="130" spans="1:8" ht="12.75">
      <c r="A130" t="s">
        <v>6</v>
      </c>
      <c r="B130" t="s">
        <v>249</v>
      </c>
      <c r="C130" s="46">
        <v>645644020000</v>
      </c>
      <c r="D130" s="46">
        <f aca="true" t="shared" si="6" ref="D130:D193">C130/1000000</f>
        <v>645644.02</v>
      </c>
      <c r="E130" s="46">
        <v>41426763000</v>
      </c>
      <c r="F130" s="46">
        <f aca="true" t="shared" si="7" ref="F130:F193">E130/1000000</f>
        <v>41426.763</v>
      </c>
      <c r="G130">
        <v>0</v>
      </c>
      <c r="H130" s="46">
        <f aca="true" t="shared" si="8" ref="H130:H193">G130/1000000</f>
        <v>0</v>
      </c>
    </row>
    <row r="131" spans="1:8" ht="12.75">
      <c r="A131" t="s">
        <v>6</v>
      </c>
      <c r="B131" t="s">
        <v>236</v>
      </c>
      <c r="C131" s="46">
        <v>98558383000</v>
      </c>
      <c r="D131" s="46">
        <f t="shared" si="6"/>
        <v>98558.383</v>
      </c>
      <c r="E131" s="46">
        <v>206818664000</v>
      </c>
      <c r="F131" s="46">
        <f t="shared" si="7"/>
        <v>206818.664</v>
      </c>
      <c r="G131" s="46">
        <v>3653837000</v>
      </c>
      <c r="H131" s="46">
        <f t="shared" si="8"/>
        <v>3653.837</v>
      </c>
    </row>
    <row r="132" spans="1:8" ht="12.75">
      <c r="A132" t="s">
        <v>6</v>
      </c>
      <c r="B132" t="s">
        <v>259</v>
      </c>
      <c r="C132" s="46">
        <v>147203500000</v>
      </c>
      <c r="D132" s="46">
        <f t="shared" si="6"/>
        <v>147203.5</v>
      </c>
      <c r="E132" s="46">
        <v>256360208000</v>
      </c>
      <c r="F132" s="46">
        <f t="shared" si="7"/>
        <v>256360.208</v>
      </c>
      <c r="G132" s="46">
        <v>8930916000</v>
      </c>
      <c r="H132" s="46">
        <f t="shared" si="8"/>
        <v>8930.916</v>
      </c>
    </row>
    <row r="133" spans="1:8" ht="12.75">
      <c r="A133" t="s">
        <v>6</v>
      </c>
      <c r="B133" t="s">
        <v>250</v>
      </c>
      <c r="C133" s="46">
        <v>449894900000</v>
      </c>
      <c r="D133" s="46">
        <f t="shared" si="6"/>
        <v>449894.9</v>
      </c>
      <c r="E133" s="46">
        <v>867151887000</v>
      </c>
      <c r="F133" s="46">
        <f t="shared" si="7"/>
        <v>867151.887</v>
      </c>
      <c r="G133" s="46">
        <v>34136116000</v>
      </c>
      <c r="H133" s="46">
        <f t="shared" si="8"/>
        <v>34136.116</v>
      </c>
    </row>
    <row r="134" spans="1:8" ht="12.75">
      <c r="A134" t="s">
        <v>6</v>
      </c>
      <c r="B134" t="s">
        <v>230</v>
      </c>
      <c r="C134" s="46">
        <v>179324798000</v>
      </c>
      <c r="D134" s="46">
        <f t="shared" si="6"/>
        <v>179324.798</v>
      </c>
      <c r="E134" s="46">
        <v>248272976000</v>
      </c>
      <c r="F134" s="46">
        <f t="shared" si="7"/>
        <v>248272.976</v>
      </c>
      <c r="G134" s="46">
        <v>10791051900</v>
      </c>
      <c r="H134" s="46">
        <f t="shared" si="8"/>
        <v>10791.0519</v>
      </c>
    </row>
    <row r="135" spans="1:8" ht="12.75">
      <c r="A135" t="s">
        <v>6</v>
      </c>
      <c r="B135" t="s">
        <v>239</v>
      </c>
      <c r="C135" s="46">
        <v>1630485530000</v>
      </c>
      <c r="D135" s="46">
        <f t="shared" si="6"/>
        <v>1630485.53</v>
      </c>
      <c r="E135" s="46">
        <v>2790396158000</v>
      </c>
      <c r="F135" s="46">
        <f t="shared" si="7"/>
        <v>2790396.158</v>
      </c>
      <c r="G135" s="46">
        <v>116600902000</v>
      </c>
      <c r="H135" s="46">
        <f t="shared" si="8"/>
        <v>116600.902</v>
      </c>
    </row>
    <row r="136" spans="1:8" ht="12.75">
      <c r="A136" t="s">
        <v>6</v>
      </c>
      <c r="B136" t="s">
        <v>244</v>
      </c>
      <c r="C136" s="46">
        <v>560170500000</v>
      </c>
      <c r="D136" s="46">
        <f t="shared" si="6"/>
        <v>560170.5</v>
      </c>
      <c r="E136" s="46">
        <v>981480443000</v>
      </c>
      <c r="F136" s="46">
        <f t="shared" si="7"/>
        <v>981480.443</v>
      </c>
      <c r="G136" s="46">
        <v>31093102000</v>
      </c>
      <c r="H136" s="46">
        <f t="shared" si="8"/>
        <v>31093.102</v>
      </c>
    </row>
    <row r="137" spans="1:8" ht="12.75">
      <c r="A137" t="s">
        <v>6</v>
      </c>
      <c r="B137" t="s">
        <v>226</v>
      </c>
      <c r="C137" s="46">
        <v>207822190000</v>
      </c>
      <c r="D137" s="46">
        <f t="shared" si="6"/>
        <v>207822.19</v>
      </c>
      <c r="E137" s="46">
        <v>2352845991000</v>
      </c>
      <c r="F137" s="46">
        <f t="shared" si="7"/>
        <v>2352845.991</v>
      </c>
      <c r="G137" s="46">
        <v>15869988200</v>
      </c>
      <c r="H137" s="46">
        <f t="shared" si="8"/>
        <v>15869.9882</v>
      </c>
    </row>
    <row r="138" spans="1:8" ht="12.75">
      <c r="A138" t="s">
        <v>6</v>
      </c>
      <c r="B138" t="s">
        <v>243</v>
      </c>
      <c r="C138" s="46">
        <v>56643180000</v>
      </c>
      <c r="D138" s="46">
        <f t="shared" si="6"/>
        <v>56643.18</v>
      </c>
      <c r="E138" s="46">
        <v>3655626000</v>
      </c>
      <c r="F138" s="46">
        <f t="shared" si="7"/>
        <v>3655.626</v>
      </c>
      <c r="G138">
        <v>0</v>
      </c>
      <c r="H138" s="46">
        <f t="shared" si="8"/>
        <v>0</v>
      </c>
    </row>
    <row r="139" spans="1:8" ht="12.75">
      <c r="A139" t="s">
        <v>6</v>
      </c>
      <c r="B139" t="s">
        <v>225</v>
      </c>
      <c r="C139" s="46">
        <v>266382821000</v>
      </c>
      <c r="D139" s="46">
        <f t="shared" si="6"/>
        <v>266382.821</v>
      </c>
      <c r="E139" s="46">
        <v>721497648000</v>
      </c>
      <c r="F139" s="46">
        <f t="shared" si="7"/>
        <v>721497.648</v>
      </c>
      <c r="G139" s="46">
        <v>17534483100</v>
      </c>
      <c r="H139" s="46">
        <f t="shared" si="8"/>
        <v>17534.4831</v>
      </c>
    </row>
    <row r="140" spans="1:8" ht="12.75">
      <c r="A140" t="s">
        <v>6</v>
      </c>
      <c r="B140" t="s">
        <v>245</v>
      </c>
      <c r="C140" s="46">
        <v>221706100000</v>
      </c>
      <c r="D140" s="46">
        <f t="shared" si="6"/>
        <v>221706.1</v>
      </c>
      <c r="E140" s="46">
        <v>13142751000</v>
      </c>
      <c r="F140" s="46">
        <f t="shared" si="7"/>
        <v>13142.751</v>
      </c>
      <c r="G140">
        <v>0</v>
      </c>
      <c r="H140" s="46">
        <f t="shared" si="8"/>
        <v>0</v>
      </c>
    </row>
    <row r="141" spans="1:8" ht="12.75">
      <c r="A141" t="s">
        <v>6</v>
      </c>
      <c r="B141" t="s">
        <v>231</v>
      </c>
      <c r="C141" s="46">
        <v>1241546000000</v>
      </c>
      <c r="D141" s="46">
        <f t="shared" si="6"/>
        <v>1241546</v>
      </c>
      <c r="E141" s="46">
        <v>114547244000</v>
      </c>
      <c r="F141" s="46">
        <f t="shared" si="7"/>
        <v>114547.244</v>
      </c>
      <c r="G141">
        <v>0</v>
      </c>
      <c r="H141" s="46">
        <f t="shared" si="8"/>
        <v>0</v>
      </c>
    </row>
    <row r="142" spans="1:8" ht="12.75">
      <c r="A142" t="s">
        <v>6</v>
      </c>
      <c r="B142" t="s">
        <v>241</v>
      </c>
      <c r="C142" s="46">
        <v>61368000000</v>
      </c>
      <c r="D142" s="46">
        <f t="shared" si="6"/>
        <v>61368</v>
      </c>
      <c r="E142" s="46">
        <v>85843649000</v>
      </c>
      <c r="F142" s="46">
        <f t="shared" si="7"/>
        <v>85843.649</v>
      </c>
      <c r="G142">
        <v>0</v>
      </c>
      <c r="H142" s="46">
        <f t="shared" si="8"/>
        <v>0</v>
      </c>
    </row>
    <row r="143" spans="1:8" ht="12.75">
      <c r="A143" t="s">
        <v>6</v>
      </c>
      <c r="B143" t="s">
        <v>220</v>
      </c>
      <c r="C143" s="46">
        <v>41024632000</v>
      </c>
      <c r="D143" s="46">
        <f t="shared" si="6"/>
        <v>41024.632</v>
      </c>
      <c r="E143" s="46">
        <v>10662301000</v>
      </c>
      <c r="F143" s="46">
        <f t="shared" si="7"/>
        <v>10662.301</v>
      </c>
      <c r="G143" s="46">
        <v>2051231000</v>
      </c>
      <c r="H143" s="46">
        <f t="shared" si="8"/>
        <v>2051.231</v>
      </c>
    </row>
    <row r="144" spans="1:8" ht="12.75">
      <c r="A144" t="s">
        <v>6</v>
      </c>
      <c r="B144" t="s">
        <v>221</v>
      </c>
      <c r="C144" s="46">
        <v>462346955000</v>
      </c>
      <c r="D144" s="46">
        <f t="shared" si="6"/>
        <v>462346.955</v>
      </c>
      <c r="E144" s="46">
        <v>511250353000</v>
      </c>
      <c r="F144" s="46">
        <f t="shared" si="7"/>
        <v>511250.353</v>
      </c>
      <c r="G144" s="46">
        <v>28656782900</v>
      </c>
      <c r="H144" s="46">
        <f t="shared" si="8"/>
        <v>28656.7829</v>
      </c>
    </row>
    <row r="145" spans="1:8" ht="12.75">
      <c r="A145" t="s">
        <v>6</v>
      </c>
      <c r="B145" t="s">
        <v>247</v>
      </c>
      <c r="C145" s="46">
        <v>384174000000</v>
      </c>
      <c r="D145" s="46">
        <f t="shared" si="6"/>
        <v>384174</v>
      </c>
      <c r="E145" s="46">
        <v>33209039000</v>
      </c>
      <c r="F145" s="46">
        <f t="shared" si="7"/>
        <v>33209.039</v>
      </c>
      <c r="G145">
        <v>0</v>
      </c>
      <c r="H145" s="46">
        <f t="shared" si="8"/>
        <v>0</v>
      </c>
    </row>
    <row r="146" spans="1:8" ht="12.75">
      <c r="A146" t="s">
        <v>6</v>
      </c>
      <c r="B146" t="s">
        <v>248</v>
      </c>
      <c r="C146" s="46">
        <v>187266180000</v>
      </c>
      <c r="D146" s="46">
        <f t="shared" si="6"/>
        <v>187266.18</v>
      </c>
      <c r="E146" s="46">
        <v>430578449000</v>
      </c>
      <c r="F146" s="46">
        <f t="shared" si="7"/>
        <v>430578.449</v>
      </c>
      <c r="G146" s="46">
        <v>10556267000</v>
      </c>
      <c r="H146" s="46">
        <f t="shared" si="8"/>
        <v>10556.267</v>
      </c>
    </row>
    <row r="147" spans="1:8" ht="12.75">
      <c r="A147" t="s">
        <v>6</v>
      </c>
      <c r="B147" t="s">
        <v>222</v>
      </c>
      <c r="C147" s="46">
        <v>43459772000</v>
      </c>
      <c r="D147" s="46">
        <f t="shared" si="6"/>
        <v>43459.772</v>
      </c>
      <c r="E147" s="46">
        <v>29003901000</v>
      </c>
      <c r="F147" s="46">
        <f t="shared" si="7"/>
        <v>29003.901</v>
      </c>
      <c r="G147" s="46">
        <v>1602032000</v>
      </c>
      <c r="H147" s="46">
        <f t="shared" si="8"/>
        <v>1602.032</v>
      </c>
    </row>
    <row r="148" spans="1:8" ht="12.75">
      <c r="A148" t="s">
        <v>6</v>
      </c>
      <c r="B148" t="s">
        <v>223</v>
      </c>
      <c r="C148" s="46">
        <v>10309500000</v>
      </c>
      <c r="D148" s="46">
        <f t="shared" si="6"/>
        <v>10309.5</v>
      </c>
      <c r="E148" s="46">
        <v>21124311000</v>
      </c>
      <c r="F148" s="46">
        <f t="shared" si="7"/>
        <v>21124.311</v>
      </c>
      <c r="G148" s="46">
        <v>519997000</v>
      </c>
      <c r="H148" s="46">
        <f t="shared" si="8"/>
        <v>519.997</v>
      </c>
    </row>
    <row r="149" spans="1:8" ht="12.75">
      <c r="A149" t="s">
        <v>6</v>
      </c>
      <c r="B149" t="s">
        <v>233</v>
      </c>
      <c r="C149" s="46">
        <v>39112280000</v>
      </c>
      <c r="D149" s="46">
        <f t="shared" si="6"/>
        <v>39112.28</v>
      </c>
      <c r="E149" s="46">
        <v>188454087000</v>
      </c>
      <c r="F149" s="46">
        <f t="shared" si="7"/>
        <v>188454.087</v>
      </c>
      <c r="G149" s="46">
        <v>2793360400</v>
      </c>
      <c r="H149" s="46">
        <f t="shared" si="8"/>
        <v>2793.3604</v>
      </c>
    </row>
    <row r="150" spans="1:8" ht="12.75">
      <c r="A150" t="s">
        <v>6</v>
      </c>
      <c r="B150" t="s">
        <v>234</v>
      </c>
      <c r="C150" s="46">
        <v>100604550000</v>
      </c>
      <c r="D150" s="46">
        <f t="shared" si="6"/>
        <v>100604.55</v>
      </c>
      <c r="E150" s="46">
        <v>157407699000</v>
      </c>
      <c r="F150" s="46">
        <f t="shared" si="7"/>
        <v>157407.699</v>
      </c>
      <c r="G150" s="46">
        <v>6038955000</v>
      </c>
      <c r="H150" s="46">
        <f t="shared" si="8"/>
        <v>6038.955</v>
      </c>
    </row>
    <row r="151" spans="1:8" ht="12.75">
      <c r="A151" t="s">
        <v>6</v>
      </c>
      <c r="B151" t="s">
        <v>235</v>
      </c>
      <c r="C151" s="46">
        <v>1181282090000</v>
      </c>
      <c r="D151" s="46">
        <f t="shared" si="6"/>
        <v>1181282.09</v>
      </c>
      <c r="E151" s="46">
        <v>300038106000</v>
      </c>
      <c r="F151" s="46">
        <f t="shared" si="7"/>
        <v>300038.106</v>
      </c>
      <c r="G151" s="46">
        <v>6004900000</v>
      </c>
      <c r="H151" s="46">
        <f t="shared" si="8"/>
        <v>6004.9</v>
      </c>
    </row>
    <row r="152" spans="1:8" ht="12.75">
      <c r="A152" t="s">
        <v>6</v>
      </c>
      <c r="B152" t="s">
        <v>227</v>
      </c>
      <c r="C152" s="46">
        <v>258746692000</v>
      </c>
      <c r="D152" s="46">
        <f t="shared" si="6"/>
        <v>258746.692</v>
      </c>
      <c r="E152" s="46">
        <v>306570591000</v>
      </c>
      <c r="F152" s="46">
        <f t="shared" si="7"/>
        <v>306570.591</v>
      </c>
      <c r="G152" s="46">
        <v>18483054700</v>
      </c>
      <c r="H152" s="46">
        <f t="shared" si="8"/>
        <v>18483.0547</v>
      </c>
    </row>
    <row r="153" spans="1:8" ht="12.75">
      <c r="A153" t="s">
        <v>6</v>
      </c>
      <c r="B153" t="s">
        <v>242</v>
      </c>
      <c r="C153" s="46">
        <v>263735800000</v>
      </c>
      <c r="D153" s="46">
        <f t="shared" si="6"/>
        <v>263735.8</v>
      </c>
      <c r="E153" s="46">
        <v>450311425000</v>
      </c>
      <c r="F153" s="46">
        <f t="shared" si="7"/>
        <v>450311.425</v>
      </c>
      <c r="G153">
        <v>0</v>
      </c>
      <c r="H153" s="46">
        <f t="shared" si="8"/>
        <v>0</v>
      </c>
    </row>
    <row r="154" spans="1:8" ht="12.75">
      <c r="A154" t="s">
        <v>6</v>
      </c>
      <c r="B154" t="s">
        <v>228</v>
      </c>
      <c r="C154" s="46">
        <v>149397679000</v>
      </c>
      <c r="D154" s="46">
        <f t="shared" si="6"/>
        <v>149397.679</v>
      </c>
      <c r="E154" s="46">
        <v>563531281000</v>
      </c>
      <c r="F154" s="46">
        <f t="shared" si="7"/>
        <v>563531.281</v>
      </c>
      <c r="G154" s="46">
        <v>12215828200</v>
      </c>
      <c r="H154" s="46">
        <f t="shared" si="8"/>
        <v>12215.8282</v>
      </c>
    </row>
    <row r="155" spans="1:8" ht="12.75">
      <c r="A155" t="s">
        <v>6</v>
      </c>
      <c r="B155" t="s">
        <v>229</v>
      </c>
      <c r="C155" s="46">
        <v>90059935000</v>
      </c>
      <c r="D155" s="46">
        <f t="shared" si="6"/>
        <v>90059.935</v>
      </c>
      <c r="E155" s="46">
        <v>390991760000</v>
      </c>
      <c r="F155" s="46">
        <f t="shared" si="7"/>
        <v>390991.76</v>
      </c>
      <c r="G155" s="46">
        <v>5807301500</v>
      </c>
      <c r="H155" s="46">
        <f t="shared" si="8"/>
        <v>5807.3015</v>
      </c>
    </row>
    <row r="156" spans="1:8" ht="12.75">
      <c r="A156" t="s">
        <v>6</v>
      </c>
      <c r="B156" t="s">
        <v>249</v>
      </c>
      <c r="C156" s="46">
        <v>56308760000</v>
      </c>
      <c r="D156" s="46">
        <f t="shared" si="6"/>
        <v>56308.76</v>
      </c>
      <c r="E156" s="46">
        <v>3368964000</v>
      </c>
      <c r="F156" s="46">
        <f t="shared" si="7"/>
        <v>3368.964</v>
      </c>
      <c r="G156">
        <v>0</v>
      </c>
      <c r="H156" s="46">
        <f t="shared" si="8"/>
        <v>0</v>
      </c>
    </row>
    <row r="157" spans="1:8" ht="12.75">
      <c r="A157" t="s">
        <v>6</v>
      </c>
      <c r="B157" t="s">
        <v>236</v>
      </c>
      <c r="C157" s="46">
        <v>10687760000</v>
      </c>
      <c r="D157" s="46">
        <f t="shared" si="6"/>
        <v>10687.76</v>
      </c>
      <c r="E157" s="46">
        <v>20385093000</v>
      </c>
      <c r="F157" s="46">
        <f t="shared" si="7"/>
        <v>20385.093</v>
      </c>
      <c r="G157" s="46">
        <v>891135000</v>
      </c>
      <c r="H157" s="46">
        <f t="shared" si="8"/>
        <v>891.135</v>
      </c>
    </row>
    <row r="158" spans="1:8" ht="12.75">
      <c r="A158" t="s">
        <v>6</v>
      </c>
      <c r="B158" t="s">
        <v>259</v>
      </c>
      <c r="C158" s="46">
        <v>79620700000</v>
      </c>
      <c r="D158" s="46">
        <f t="shared" si="6"/>
        <v>79620.7</v>
      </c>
      <c r="E158" s="46">
        <v>122627828000</v>
      </c>
      <c r="F158" s="46">
        <f t="shared" si="7"/>
        <v>122627.828</v>
      </c>
      <c r="G158" s="46">
        <v>4643952000</v>
      </c>
      <c r="H158" s="46">
        <f t="shared" si="8"/>
        <v>4643.952</v>
      </c>
    </row>
    <row r="159" spans="1:8" ht="12.75">
      <c r="A159" t="s">
        <v>6</v>
      </c>
      <c r="B159" t="s">
        <v>250</v>
      </c>
      <c r="C159" s="46">
        <v>45433900000</v>
      </c>
      <c r="D159" s="46">
        <f t="shared" si="6"/>
        <v>45433.9</v>
      </c>
      <c r="E159" s="46">
        <v>71750958000</v>
      </c>
      <c r="F159" s="46">
        <f t="shared" si="7"/>
        <v>71750.958</v>
      </c>
      <c r="G159" s="46">
        <v>3050419000</v>
      </c>
      <c r="H159" s="46">
        <f t="shared" si="8"/>
        <v>3050.419</v>
      </c>
    </row>
    <row r="160" spans="1:8" ht="12.75">
      <c r="A160" t="s">
        <v>6</v>
      </c>
      <c r="B160" t="s">
        <v>230</v>
      </c>
      <c r="C160" s="46">
        <v>54567820000</v>
      </c>
      <c r="D160" s="46">
        <f t="shared" si="6"/>
        <v>54567.82</v>
      </c>
      <c r="E160" s="46">
        <v>57131033000</v>
      </c>
      <c r="F160" s="46">
        <f t="shared" si="7"/>
        <v>57131.033</v>
      </c>
      <c r="G160" s="46">
        <v>3712816500</v>
      </c>
      <c r="H160" s="46">
        <f t="shared" si="8"/>
        <v>3712.8165</v>
      </c>
    </row>
    <row r="161" spans="1:8" ht="12.75">
      <c r="A161" t="s">
        <v>6</v>
      </c>
      <c r="B161" t="s">
        <v>239</v>
      </c>
      <c r="C161" s="46">
        <v>249274330000</v>
      </c>
      <c r="D161" s="46">
        <f t="shared" si="6"/>
        <v>249274.33</v>
      </c>
      <c r="E161" s="46">
        <v>306600854000</v>
      </c>
      <c r="F161" s="46">
        <f t="shared" si="7"/>
        <v>306600.854</v>
      </c>
      <c r="G161" s="46">
        <v>16318518000</v>
      </c>
      <c r="H161" s="46">
        <f t="shared" si="8"/>
        <v>16318.518</v>
      </c>
    </row>
    <row r="162" spans="1:8" ht="12.75">
      <c r="A162" t="s">
        <v>7</v>
      </c>
      <c r="B162" t="s">
        <v>221</v>
      </c>
      <c r="C162" s="46">
        <v>247010870000</v>
      </c>
      <c r="D162" s="46">
        <f t="shared" si="6"/>
        <v>247010.87</v>
      </c>
      <c r="E162" s="46">
        <v>576810757000</v>
      </c>
      <c r="F162" s="46">
        <f t="shared" si="7"/>
        <v>576810.757</v>
      </c>
      <c r="G162" s="46">
        <v>46086688800</v>
      </c>
      <c r="H162" s="46">
        <f t="shared" si="8"/>
        <v>46086.6888</v>
      </c>
    </row>
    <row r="163" spans="1:8" ht="12.75">
      <c r="A163" t="s">
        <v>7</v>
      </c>
      <c r="B163" t="s">
        <v>229</v>
      </c>
      <c r="C163" s="46">
        <v>10238855000</v>
      </c>
      <c r="D163" s="46">
        <f t="shared" si="6"/>
        <v>10238.855</v>
      </c>
      <c r="E163" s="46">
        <v>109372856000</v>
      </c>
      <c r="F163" s="46">
        <f t="shared" si="7"/>
        <v>109372.856</v>
      </c>
      <c r="G163" s="46">
        <v>9600000</v>
      </c>
      <c r="H163" s="46">
        <f t="shared" si="8"/>
        <v>9.6</v>
      </c>
    </row>
    <row r="164" spans="1:8" ht="12.75">
      <c r="A164" t="s">
        <v>7</v>
      </c>
      <c r="B164" t="s">
        <v>235</v>
      </c>
      <c r="C164" s="46">
        <v>65902920000</v>
      </c>
      <c r="D164" s="46">
        <f t="shared" si="6"/>
        <v>65902.92</v>
      </c>
      <c r="E164" s="46">
        <v>169846077000</v>
      </c>
      <c r="F164" s="46">
        <f t="shared" si="7"/>
        <v>169846.077</v>
      </c>
      <c r="G164" s="46">
        <v>2628172000</v>
      </c>
      <c r="H164" s="46">
        <f t="shared" si="8"/>
        <v>2628.172</v>
      </c>
    </row>
    <row r="165" spans="1:8" ht="12.75">
      <c r="A165" t="s">
        <v>7</v>
      </c>
      <c r="B165" t="s">
        <v>236</v>
      </c>
      <c r="C165" s="46">
        <v>139260813000</v>
      </c>
      <c r="D165" s="46">
        <f t="shared" si="6"/>
        <v>139260.813</v>
      </c>
      <c r="E165" s="46">
        <v>302880429000</v>
      </c>
      <c r="F165" s="46">
        <f t="shared" si="7"/>
        <v>302880.429</v>
      </c>
      <c r="G165" s="46">
        <v>12581092000</v>
      </c>
      <c r="H165" s="46">
        <f t="shared" si="8"/>
        <v>12581.092</v>
      </c>
    </row>
    <row r="166" spans="1:8" ht="12.75">
      <c r="A166" t="s">
        <v>7</v>
      </c>
      <c r="B166" t="s">
        <v>245</v>
      </c>
      <c r="C166" s="46">
        <v>28968920000</v>
      </c>
      <c r="D166" s="46">
        <f t="shared" si="6"/>
        <v>28968.92</v>
      </c>
      <c r="E166" s="46">
        <v>2191817000</v>
      </c>
      <c r="F166" s="46">
        <f t="shared" si="7"/>
        <v>2191.817</v>
      </c>
      <c r="G166">
        <v>0</v>
      </c>
      <c r="H166" s="46">
        <f t="shared" si="8"/>
        <v>0</v>
      </c>
    </row>
    <row r="167" spans="1:8" ht="12.75">
      <c r="A167" t="s">
        <v>7</v>
      </c>
      <c r="B167" t="s">
        <v>250</v>
      </c>
      <c r="C167" s="46">
        <v>46022100000</v>
      </c>
      <c r="D167" s="46">
        <f t="shared" si="6"/>
        <v>46022.1</v>
      </c>
      <c r="E167" s="46">
        <v>85869802000</v>
      </c>
      <c r="F167" s="46">
        <f t="shared" si="7"/>
        <v>85869.802</v>
      </c>
      <c r="G167" s="46">
        <v>3372835000</v>
      </c>
      <c r="H167" s="46">
        <f t="shared" si="8"/>
        <v>3372.835</v>
      </c>
    </row>
    <row r="168" spans="1:8" ht="12.75">
      <c r="A168" t="s">
        <v>7</v>
      </c>
      <c r="B168" t="s">
        <v>232</v>
      </c>
      <c r="C168" s="46">
        <v>3995430000</v>
      </c>
      <c r="D168" s="46">
        <f t="shared" si="6"/>
        <v>3995.43</v>
      </c>
      <c r="E168" s="46">
        <v>319014000</v>
      </c>
      <c r="F168" s="46">
        <f t="shared" si="7"/>
        <v>319.014</v>
      </c>
      <c r="G168">
        <v>0</v>
      </c>
      <c r="H168" s="46">
        <f t="shared" si="8"/>
        <v>0</v>
      </c>
    </row>
    <row r="169" spans="1:8" ht="12.75">
      <c r="A169" t="s">
        <v>7</v>
      </c>
      <c r="B169" t="s">
        <v>225</v>
      </c>
      <c r="C169" s="46">
        <v>820475933000</v>
      </c>
      <c r="D169" s="46">
        <f t="shared" si="6"/>
        <v>820475.933</v>
      </c>
      <c r="E169" s="46">
        <v>3312703262000</v>
      </c>
      <c r="F169" s="46">
        <f t="shared" si="7"/>
        <v>3312703.262</v>
      </c>
      <c r="G169" s="46">
        <v>103351780600</v>
      </c>
      <c r="H169" s="46">
        <f t="shared" si="8"/>
        <v>103351.7806</v>
      </c>
    </row>
    <row r="170" spans="1:8" ht="12.75">
      <c r="A170" t="s">
        <v>7</v>
      </c>
      <c r="B170" t="s">
        <v>237</v>
      </c>
      <c r="C170" s="46">
        <v>14678530000</v>
      </c>
      <c r="D170" s="46">
        <f t="shared" si="6"/>
        <v>14678.53</v>
      </c>
      <c r="E170" s="46">
        <v>36908646000</v>
      </c>
      <c r="F170" s="46">
        <f t="shared" si="7"/>
        <v>36908.646</v>
      </c>
      <c r="G170">
        <v>0</v>
      </c>
      <c r="H170" s="46">
        <f t="shared" si="8"/>
        <v>0</v>
      </c>
    </row>
    <row r="171" spans="1:8" ht="12.75">
      <c r="A171" t="s">
        <v>7</v>
      </c>
      <c r="B171" t="s">
        <v>251</v>
      </c>
      <c r="C171" s="46">
        <v>34828497000</v>
      </c>
      <c r="D171" s="46">
        <f t="shared" si="6"/>
        <v>34828.497</v>
      </c>
      <c r="E171" s="46">
        <v>14154814000</v>
      </c>
      <c r="F171" s="46">
        <f t="shared" si="7"/>
        <v>14154.814</v>
      </c>
      <c r="G171" s="46">
        <v>4229107000</v>
      </c>
      <c r="H171" s="46">
        <f t="shared" si="8"/>
        <v>4229.107</v>
      </c>
    </row>
    <row r="172" spans="1:8" ht="12.75">
      <c r="A172" t="s">
        <v>7</v>
      </c>
      <c r="B172" t="s">
        <v>248</v>
      </c>
      <c r="C172" s="46">
        <v>22203020000</v>
      </c>
      <c r="D172" s="46">
        <f t="shared" si="6"/>
        <v>22203.02</v>
      </c>
      <c r="E172" s="46">
        <v>47215856000</v>
      </c>
      <c r="F172" s="46">
        <f t="shared" si="7"/>
        <v>47215.856</v>
      </c>
      <c r="G172" s="46">
        <v>1737053000</v>
      </c>
      <c r="H172" s="46">
        <f t="shared" si="8"/>
        <v>1737.053</v>
      </c>
    </row>
    <row r="173" spans="1:8" ht="12.75">
      <c r="A173" t="s">
        <v>7</v>
      </c>
      <c r="B173" t="s">
        <v>227</v>
      </c>
      <c r="C173" s="46">
        <v>269684078000</v>
      </c>
      <c r="D173" s="46">
        <f t="shared" si="6"/>
        <v>269684.078</v>
      </c>
      <c r="E173" s="46">
        <v>139055005000</v>
      </c>
      <c r="F173" s="46">
        <f t="shared" si="7"/>
        <v>139055.005</v>
      </c>
      <c r="G173" s="46">
        <v>12077485900</v>
      </c>
      <c r="H173" s="46">
        <f t="shared" si="8"/>
        <v>12077.4859</v>
      </c>
    </row>
    <row r="174" spans="1:8" ht="12.75">
      <c r="A174" t="s">
        <v>7</v>
      </c>
      <c r="B174" t="s">
        <v>230</v>
      </c>
      <c r="C174" s="46">
        <v>75811651000</v>
      </c>
      <c r="D174" s="46">
        <f t="shared" si="6"/>
        <v>75811.651</v>
      </c>
      <c r="E174" s="46">
        <v>263449725000</v>
      </c>
      <c r="F174" s="46">
        <f t="shared" si="7"/>
        <v>263449.725</v>
      </c>
      <c r="G174" s="46">
        <v>14627658900</v>
      </c>
      <c r="H174" s="46">
        <f t="shared" si="8"/>
        <v>14627.6589</v>
      </c>
    </row>
    <row r="175" spans="1:8" ht="12.75">
      <c r="A175" t="s">
        <v>7</v>
      </c>
      <c r="B175" t="s">
        <v>239</v>
      </c>
      <c r="C175" s="46">
        <v>23191380000</v>
      </c>
      <c r="D175" s="46">
        <f t="shared" si="6"/>
        <v>23191.38</v>
      </c>
      <c r="E175" s="46">
        <v>40390404000</v>
      </c>
      <c r="F175" s="46">
        <f t="shared" si="7"/>
        <v>40390.404</v>
      </c>
      <c r="G175" s="46">
        <v>1604672000</v>
      </c>
      <c r="H175" s="46">
        <f t="shared" si="8"/>
        <v>1604.672</v>
      </c>
    </row>
    <row r="176" spans="1:8" ht="12.75">
      <c r="A176" t="s">
        <v>7</v>
      </c>
      <c r="B176" t="s">
        <v>223</v>
      </c>
      <c r="C176" s="46">
        <v>6949974000</v>
      </c>
      <c r="D176" s="46">
        <f t="shared" si="6"/>
        <v>6949.974</v>
      </c>
      <c r="E176" s="46">
        <v>24034199000</v>
      </c>
      <c r="F176" s="46">
        <f t="shared" si="7"/>
        <v>24034.199</v>
      </c>
      <c r="G176" s="46">
        <v>1187795100</v>
      </c>
      <c r="H176" s="46">
        <f t="shared" si="8"/>
        <v>1187.7951</v>
      </c>
    </row>
    <row r="177" spans="1:8" ht="12.75">
      <c r="A177" t="s">
        <v>7</v>
      </c>
      <c r="B177" t="s">
        <v>233</v>
      </c>
      <c r="C177" s="46">
        <v>8531273000</v>
      </c>
      <c r="D177" s="46">
        <f t="shared" si="6"/>
        <v>8531.273</v>
      </c>
      <c r="E177" s="46">
        <v>82900443000</v>
      </c>
      <c r="F177" s="46">
        <f t="shared" si="7"/>
        <v>82900.443</v>
      </c>
      <c r="G177" s="46">
        <v>1269959800</v>
      </c>
      <c r="H177" s="46">
        <f t="shared" si="8"/>
        <v>1269.9598</v>
      </c>
    </row>
    <row r="178" spans="1:8" ht="12.75">
      <c r="A178" t="s">
        <v>7</v>
      </c>
      <c r="B178" t="s">
        <v>240</v>
      </c>
      <c r="C178" s="46">
        <v>79560000000</v>
      </c>
      <c r="D178" s="46">
        <f t="shared" si="6"/>
        <v>79560</v>
      </c>
      <c r="E178" s="46">
        <v>2338226000</v>
      </c>
      <c r="F178" s="46">
        <f t="shared" si="7"/>
        <v>2338.226</v>
      </c>
      <c r="G178" s="46">
        <v>1982400000</v>
      </c>
      <c r="H178" s="46">
        <f t="shared" si="8"/>
        <v>1982.4</v>
      </c>
    </row>
    <row r="179" spans="1:8" ht="12.75">
      <c r="A179" t="s">
        <v>7</v>
      </c>
      <c r="B179" t="s">
        <v>226</v>
      </c>
      <c r="C179" s="46">
        <v>125737149000</v>
      </c>
      <c r="D179" s="46">
        <f t="shared" si="6"/>
        <v>125737.149</v>
      </c>
      <c r="E179" s="46">
        <v>838857409000</v>
      </c>
      <c r="F179" s="46">
        <f t="shared" si="7"/>
        <v>838857.409</v>
      </c>
      <c r="G179" s="46">
        <v>11663871900</v>
      </c>
      <c r="H179" s="46">
        <f t="shared" si="8"/>
        <v>11663.8719</v>
      </c>
    </row>
    <row r="180" spans="1:8" ht="12.75">
      <c r="A180" t="s">
        <v>7</v>
      </c>
      <c r="B180" t="s">
        <v>222</v>
      </c>
      <c r="C180" s="46">
        <v>289380562000</v>
      </c>
      <c r="D180" s="46">
        <f t="shared" si="6"/>
        <v>289380.562</v>
      </c>
      <c r="E180" s="46">
        <v>335889084000</v>
      </c>
      <c r="F180" s="46">
        <f t="shared" si="7"/>
        <v>335889.084</v>
      </c>
      <c r="G180" s="46">
        <v>9822018000</v>
      </c>
      <c r="H180" s="46">
        <f t="shared" si="8"/>
        <v>9822.018</v>
      </c>
    </row>
    <row r="181" spans="1:8" ht="12.75">
      <c r="A181" t="s">
        <v>7</v>
      </c>
      <c r="B181" t="s">
        <v>228</v>
      </c>
      <c r="C181" s="46">
        <v>495591066000</v>
      </c>
      <c r="D181" s="46">
        <f t="shared" si="6"/>
        <v>495591.066</v>
      </c>
      <c r="E181" s="46">
        <v>1619639011000</v>
      </c>
      <c r="F181" s="46">
        <f t="shared" si="7"/>
        <v>1619639.011</v>
      </c>
      <c r="G181" s="46">
        <v>83525180800</v>
      </c>
      <c r="H181" s="46">
        <f t="shared" si="8"/>
        <v>83525.1808</v>
      </c>
    </row>
    <row r="182" spans="1:8" ht="12.75">
      <c r="A182" t="s">
        <v>7</v>
      </c>
      <c r="B182" t="s">
        <v>221</v>
      </c>
      <c r="C182" s="46">
        <v>87582741000</v>
      </c>
      <c r="D182" s="46">
        <f t="shared" si="6"/>
        <v>87582.741</v>
      </c>
      <c r="E182" s="46">
        <v>175982962000</v>
      </c>
      <c r="F182" s="46">
        <f t="shared" si="7"/>
        <v>175982.962</v>
      </c>
      <c r="G182" s="46">
        <v>14452564000</v>
      </c>
      <c r="H182" s="46">
        <f t="shared" si="8"/>
        <v>14452.564</v>
      </c>
    </row>
    <row r="183" spans="1:8" ht="12.75">
      <c r="A183" t="s">
        <v>7</v>
      </c>
      <c r="B183" t="s">
        <v>235</v>
      </c>
      <c r="C183" s="46">
        <v>32451150000</v>
      </c>
      <c r="D183" s="46">
        <f t="shared" si="6"/>
        <v>32451.15</v>
      </c>
      <c r="E183" s="46">
        <v>72276169000</v>
      </c>
      <c r="F183" s="46">
        <f t="shared" si="7"/>
        <v>72276.169</v>
      </c>
      <c r="G183" s="46">
        <v>1187549000</v>
      </c>
      <c r="H183" s="46">
        <f t="shared" si="8"/>
        <v>1187.549</v>
      </c>
    </row>
    <row r="184" spans="1:8" ht="12.75">
      <c r="A184" t="s">
        <v>7</v>
      </c>
      <c r="B184" t="s">
        <v>236</v>
      </c>
      <c r="C184" s="46">
        <v>31707570000</v>
      </c>
      <c r="D184" s="46">
        <f t="shared" si="6"/>
        <v>31707.57</v>
      </c>
      <c r="E184" s="46">
        <v>52019843000</v>
      </c>
      <c r="F184" s="46">
        <f t="shared" si="7"/>
        <v>52019.843</v>
      </c>
      <c r="G184" s="46">
        <v>2214145000</v>
      </c>
      <c r="H184" s="46">
        <f t="shared" si="8"/>
        <v>2214.145</v>
      </c>
    </row>
    <row r="185" spans="1:8" ht="12.75">
      <c r="A185" t="s">
        <v>7</v>
      </c>
      <c r="B185" t="s">
        <v>259</v>
      </c>
      <c r="C185" s="46">
        <v>11507300000</v>
      </c>
      <c r="D185" s="46">
        <f t="shared" si="6"/>
        <v>11507.3</v>
      </c>
      <c r="E185" s="46">
        <v>16686662000</v>
      </c>
      <c r="F185" s="46">
        <f t="shared" si="7"/>
        <v>16686.662</v>
      </c>
      <c r="G185" s="46">
        <v>667423000</v>
      </c>
      <c r="H185" s="46">
        <f t="shared" si="8"/>
        <v>667.423</v>
      </c>
    </row>
    <row r="186" spans="1:8" ht="12.75">
      <c r="A186" t="s">
        <v>7</v>
      </c>
      <c r="B186" t="s">
        <v>250</v>
      </c>
      <c r="C186" s="46">
        <v>22513500000</v>
      </c>
      <c r="D186" s="46">
        <f t="shared" si="6"/>
        <v>22513.5</v>
      </c>
      <c r="E186" s="46">
        <v>34460068000</v>
      </c>
      <c r="F186" s="46">
        <f t="shared" si="7"/>
        <v>34460.068</v>
      </c>
      <c r="G186" s="46">
        <v>1542425000</v>
      </c>
      <c r="H186" s="46">
        <f t="shared" si="8"/>
        <v>1542.425</v>
      </c>
    </row>
    <row r="187" spans="1:8" ht="12.75">
      <c r="A187" t="s">
        <v>7</v>
      </c>
      <c r="B187" t="s">
        <v>225</v>
      </c>
      <c r="C187" s="46">
        <v>155904040000</v>
      </c>
      <c r="D187" s="46">
        <f t="shared" si="6"/>
        <v>155904.04</v>
      </c>
      <c r="E187" s="46">
        <v>606504638000</v>
      </c>
      <c r="F187" s="46">
        <f t="shared" si="7"/>
        <v>606504.638</v>
      </c>
      <c r="G187" s="46">
        <v>18605607200</v>
      </c>
      <c r="H187" s="46">
        <f t="shared" si="8"/>
        <v>18605.6072</v>
      </c>
    </row>
    <row r="188" spans="1:8" ht="12.75">
      <c r="A188" t="s">
        <v>7</v>
      </c>
      <c r="B188" t="s">
        <v>227</v>
      </c>
      <c r="C188" s="46">
        <v>94551932000</v>
      </c>
      <c r="D188" s="46">
        <f t="shared" si="6"/>
        <v>94551.932</v>
      </c>
      <c r="E188" s="46">
        <v>43715218000</v>
      </c>
      <c r="F188" s="46">
        <f t="shared" si="7"/>
        <v>43715.218</v>
      </c>
      <c r="G188" s="46">
        <v>5825804000</v>
      </c>
      <c r="H188" s="46">
        <f t="shared" si="8"/>
        <v>5825.804</v>
      </c>
    </row>
    <row r="189" spans="1:8" ht="12.75">
      <c r="A189" t="s">
        <v>7</v>
      </c>
      <c r="B189" t="s">
        <v>241</v>
      </c>
      <c r="C189" s="46">
        <v>51929000000</v>
      </c>
      <c r="D189" s="46">
        <f t="shared" si="6"/>
        <v>51929</v>
      </c>
      <c r="E189" s="46">
        <v>108389168000</v>
      </c>
      <c r="F189" s="46">
        <f t="shared" si="7"/>
        <v>108389.168</v>
      </c>
      <c r="G189">
        <v>0</v>
      </c>
      <c r="H189" s="46">
        <f t="shared" si="8"/>
        <v>0</v>
      </c>
    </row>
    <row r="190" spans="1:8" ht="12.75">
      <c r="A190" t="s">
        <v>7</v>
      </c>
      <c r="B190" t="s">
        <v>230</v>
      </c>
      <c r="C190" s="46">
        <v>11929663000</v>
      </c>
      <c r="D190" s="46">
        <f t="shared" si="6"/>
        <v>11929.663</v>
      </c>
      <c r="E190" s="46">
        <v>32695592000</v>
      </c>
      <c r="F190" s="46">
        <f t="shared" si="7"/>
        <v>32695.592</v>
      </c>
      <c r="G190" s="46">
        <v>2697065100</v>
      </c>
      <c r="H190" s="46">
        <f t="shared" si="8"/>
        <v>2697.0651</v>
      </c>
    </row>
    <row r="191" spans="1:8" ht="12.75">
      <c r="A191" t="s">
        <v>7</v>
      </c>
      <c r="B191" t="s">
        <v>223</v>
      </c>
      <c r="C191" s="46">
        <v>9621405000</v>
      </c>
      <c r="D191" s="46">
        <f t="shared" si="6"/>
        <v>9621.405</v>
      </c>
      <c r="E191" s="46">
        <v>19452266000</v>
      </c>
      <c r="F191" s="46">
        <f t="shared" si="7"/>
        <v>19452.266</v>
      </c>
      <c r="G191" s="46">
        <v>273075200</v>
      </c>
      <c r="H191" s="46">
        <f t="shared" si="8"/>
        <v>273.0752</v>
      </c>
    </row>
    <row r="192" spans="1:8" ht="12.75">
      <c r="A192" t="s">
        <v>7</v>
      </c>
      <c r="B192" t="s">
        <v>233</v>
      </c>
      <c r="C192" s="46">
        <v>514415000</v>
      </c>
      <c r="D192" s="46">
        <f t="shared" si="6"/>
        <v>514.415</v>
      </c>
      <c r="E192" s="46">
        <v>12794629000</v>
      </c>
      <c r="F192" s="46">
        <f t="shared" si="7"/>
        <v>12794.629</v>
      </c>
      <c r="G192" s="46">
        <v>95091200</v>
      </c>
      <c r="H192" s="46">
        <f t="shared" si="8"/>
        <v>95.0912</v>
      </c>
    </row>
    <row r="193" spans="1:8" ht="12.75">
      <c r="A193" t="s">
        <v>7</v>
      </c>
      <c r="B193" t="s">
        <v>226</v>
      </c>
      <c r="C193" s="46">
        <v>1735402000</v>
      </c>
      <c r="D193" s="46">
        <f t="shared" si="6"/>
        <v>1735.402</v>
      </c>
      <c r="E193" s="46">
        <v>37448687000</v>
      </c>
      <c r="F193" s="46">
        <f t="shared" si="7"/>
        <v>37448.687</v>
      </c>
      <c r="G193" s="46">
        <v>313050000</v>
      </c>
      <c r="H193" s="46">
        <f t="shared" si="8"/>
        <v>313.05</v>
      </c>
    </row>
    <row r="194" spans="1:8" ht="12.75">
      <c r="A194" t="s">
        <v>7</v>
      </c>
      <c r="B194" t="s">
        <v>228</v>
      </c>
      <c r="C194" s="46">
        <v>51229594000</v>
      </c>
      <c r="D194" s="46">
        <f aca="true" t="shared" si="9" ref="D194:D212">C194/1000000</f>
        <v>51229.594</v>
      </c>
      <c r="E194" s="46">
        <v>152291176000</v>
      </c>
      <c r="F194" s="46">
        <f aca="true" t="shared" si="10" ref="F194:F252">E194/1000000</f>
        <v>152291.176</v>
      </c>
      <c r="G194" s="46">
        <v>9293986800</v>
      </c>
      <c r="H194" s="46">
        <f aca="true" t="shared" si="11" ref="H194:H254">G194/1000000</f>
        <v>9293.9868</v>
      </c>
    </row>
    <row r="195" spans="1:8" ht="12.75">
      <c r="A195" t="s">
        <v>7</v>
      </c>
      <c r="B195" t="s">
        <v>271</v>
      </c>
      <c r="C195" s="46">
        <v>67605000</v>
      </c>
      <c r="D195" s="46">
        <f t="shared" si="9"/>
        <v>67.605</v>
      </c>
      <c r="E195" s="46">
        <v>90449000</v>
      </c>
      <c r="F195" s="46">
        <f t="shared" si="10"/>
        <v>90.449</v>
      </c>
      <c r="G195">
        <v>0</v>
      </c>
      <c r="H195" s="46">
        <f t="shared" si="11"/>
        <v>0</v>
      </c>
    </row>
    <row r="196" spans="1:8" ht="12.75">
      <c r="A196" t="s">
        <v>28</v>
      </c>
      <c r="B196" t="s">
        <v>228</v>
      </c>
      <c r="C196" s="46">
        <v>7213591000</v>
      </c>
      <c r="D196" s="46">
        <f t="shared" si="9"/>
        <v>7213.591</v>
      </c>
      <c r="E196" s="46">
        <v>19804607000</v>
      </c>
      <c r="F196" s="46">
        <f t="shared" si="10"/>
        <v>19804.607</v>
      </c>
      <c r="G196" s="46">
        <v>1866730100</v>
      </c>
      <c r="H196" s="46">
        <f t="shared" si="11"/>
        <v>1866.7301</v>
      </c>
    </row>
    <row r="197" spans="1:8" ht="12.75">
      <c r="A197" t="s">
        <v>28</v>
      </c>
      <c r="B197" t="s">
        <v>225</v>
      </c>
      <c r="C197" s="46">
        <v>35465852000</v>
      </c>
      <c r="D197" s="46">
        <f t="shared" si="9"/>
        <v>35465.852</v>
      </c>
      <c r="E197" s="46">
        <v>70640432000</v>
      </c>
      <c r="F197" s="46">
        <f t="shared" si="10"/>
        <v>70640.432</v>
      </c>
      <c r="G197" s="46">
        <v>6744884100</v>
      </c>
      <c r="H197" s="46">
        <f t="shared" si="11"/>
        <v>6744.8841</v>
      </c>
    </row>
    <row r="198" spans="1:8" ht="12.75">
      <c r="A198" t="s">
        <v>28</v>
      </c>
      <c r="B198" t="s">
        <v>221</v>
      </c>
      <c r="C198" s="46">
        <v>3782285000</v>
      </c>
      <c r="D198" s="46">
        <f t="shared" si="9"/>
        <v>3782.285</v>
      </c>
      <c r="E198" s="46">
        <v>11604977000</v>
      </c>
      <c r="F198" s="46">
        <f t="shared" si="10"/>
        <v>11604.977</v>
      </c>
      <c r="G198" s="46">
        <v>1798733800</v>
      </c>
      <c r="H198" s="46">
        <f t="shared" si="11"/>
        <v>1798.7338</v>
      </c>
    </row>
    <row r="199" spans="1:8" ht="12.75">
      <c r="A199" t="s">
        <v>28</v>
      </c>
      <c r="B199" t="s">
        <v>247</v>
      </c>
      <c r="C199" s="46">
        <v>33000000000</v>
      </c>
      <c r="D199" s="46">
        <f t="shared" si="9"/>
        <v>33000</v>
      </c>
      <c r="E199" s="46">
        <v>4653940000</v>
      </c>
      <c r="F199" s="46">
        <f t="shared" si="10"/>
        <v>4653.94</v>
      </c>
      <c r="G199">
        <v>0</v>
      </c>
      <c r="H199" s="46">
        <f t="shared" si="11"/>
        <v>0</v>
      </c>
    </row>
    <row r="200" spans="1:8" ht="12.75">
      <c r="A200" t="s">
        <v>28</v>
      </c>
      <c r="B200" t="s">
        <v>227</v>
      </c>
      <c r="C200" s="46">
        <v>31870829000</v>
      </c>
      <c r="D200" s="46">
        <f t="shared" si="9"/>
        <v>31870.829</v>
      </c>
      <c r="E200" s="46">
        <v>19688128000</v>
      </c>
      <c r="F200" s="46">
        <f t="shared" si="10"/>
        <v>19688.128</v>
      </c>
      <c r="G200" s="46">
        <v>3634413000</v>
      </c>
      <c r="H200" s="46">
        <f t="shared" si="11"/>
        <v>3634.413</v>
      </c>
    </row>
    <row r="201" spans="1:8" ht="12.75">
      <c r="A201" t="s">
        <v>28</v>
      </c>
      <c r="B201" t="s">
        <v>223</v>
      </c>
      <c r="C201" s="46">
        <v>658938000</v>
      </c>
      <c r="D201" s="46">
        <f t="shared" si="9"/>
        <v>658.938</v>
      </c>
      <c r="E201" s="46">
        <v>2350625000</v>
      </c>
      <c r="F201" s="46">
        <f t="shared" si="10"/>
        <v>2350.625</v>
      </c>
      <c r="G201" s="46">
        <v>151462000</v>
      </c>
      <c r="H201" s="46">
        <f t="shared" si="11"/>
        <v>151.462</v>
      </c>
    </row>
    <row r="202" spans="1:8" ht="12.75">
      <c r="A202" t="s">
        <v>28</v>
      </c>
      <c r="B202" t="s">
        <v>233</v>
      </c>
      <c r="C202" s="46">
        <v>397566000</v>
      </c>
      <c r="D202" s="46">
        <f t="shared" si="9"/>
        <v>397.566</v>
      </c>
      <c r="E202" s="46">
        <v>315048000</v>
      </c>
      <c r="F202" s="46">
        <f t="shared" si="10"/>
        <v>315.048</v>
      </c>
      <c r="G202">
        <v>0</v>
      </c>
      <c r="H202" s="46">
        <f t="shared" si="11"/>
        <v>0</v>
      </c>
    </row>
    <row r="203" spans="1:8" ht="12.75">
      <c r="A203" t="s">
        <v>28</v>
      </c>
      <c r="B203" t="s">
        <v>226</v>
      </c>
      <c r="C203" s="46">
        <v>598651000</v>
      </c>
      <c r="D203" s="46">
        <f t="shared" si="9"/>
        <v>598.651</v>
      </c>
      <c r="E203" s="46">
        <v>3067760000</v>
      </c>
      <c r="F203" s="46">
        <f t="shared" si="10"/>
        <v>3067.76</v>
      </c>
      <c r="G203">
        <v>0</v>
      </c>
      <c r="H203" s="46">
        <f t="shared" si="11"/>
        <v>0</v>
      </c>
    </row>
    <row r="204" spans="1:8" ht="12.75">
      <c r="A204" t="s">
        <v>28</v>
      </c>
      <c r="B204" t="s">
        <v>230</v>
      </c>
      <c r="C204" s="46">
        <v>65525312000</v>
      </c>
      <c r="D204" s="46">
        <f t="shared" si="9"/>
        <v>65525.312</v>
      </c>
      <c r="E204" s="46">
        <v>116045138000</v>
      </c>
      <c r="F204" s="46">
        <f t="shared" si="10"/>
        <v>116045.138</v>
      </c>
      <c r="G204" s="46">
        <v>11295106900</v>
      </c>
      <c r="H204" s="46">
        <f t="shared" si="11"/>
        <v>11295.1069</v>
      </c>
    </row>
    <row r="205" spans="1:8" ht="12.75">
      <c r="A205" t="s">
        <v>28</v>
      </c>
      <c r="B205" t="s">
        <v>228</v>
      </c>
      <c r="C205" s="46">
        <v>1388358000</v>
      </c>
      <c r="D205" s="46">
        <f t="shared" si="9"/>
        <v>1388.358</v>
      </c>
      <c r="E205" s="46">
        <v>3321662000</v>
      </c>
      <c r="F205" s="46">
        <f t="shared" si="10"/>
        <v>3321.662</v>
      </c>
      <c r="G205" s="46">
        <v>347222200</v>
      </c>
      <c r="H205" s="46">
        <f t="shared" si="11"/>
        <v>347.2222</v>
      </c>
    </row>
    <row r="206" spans="1:8" ht="12.75">
      <c r="A206" t="s">
        <v>28</v>
      </c>
      <c r="B206" t="s">
        <v>225</v>
      </c>
      <c r="C206" s="46">
        <v>8693319000</v>
      </c>
      <c r="D206" s="46">
        <f t="shared" si="9"/>
        <v>8693.319</v>
      </c>
      <c r="E206" s="46">
        <v>18032273000</v>
      </c>
      <c r="F206" s="46">
        <f t="shared" si="10"/>
        <v>18032.273</v>
      </c>
      <c r="G206" s="46">
        <v>1770983900</v>
      </c>
      <c r="H206" s="46">
        <f t="shared" si="11"/>
        <v>1770.9839</v>
      </c>
    </row>
    <row r="207" spans="1:8" ht="12.75">
      <c r="A207" t="s">
        <v>28</v>
      </c>
      <c r="B207" t="s">
        <v>227</v>
      </c>
      <c r="C207" s="46">
        <v>16665287000</v>
      </c>
      <c r="D207" s="46">
        <f t="shared" si="9"/>
        <v>16665.287</v>
      </c>
      <c r="E207" s="46">
        <v>13245031000</v>
      </c>
      <c r="F207" s="46">
        <f t="shared" si="10"/>
        <v>13245.031</v>
      </c>
      <c r="G207" s="46">
        <v>1850494000</v>
      </c>
      <c r="H207" s="46">
        <f t="shared" si="11"/>
        <v>1850.494</v>
      </c>
    </row>
    <row r="208" spans="1:8" ht="12.75">
      <c r="A208" t="s">
        <v>28</v>
      </c>
      <c r="B208" t="s">
        <v>221</v>
      </c>
      <c r="C208" s="46">
        <v>1004915000</v>
      </c>
      <c r="D208" s="46">
        <f t="shared" si="9"/>
        <v>1004.915</v>
      </c>
      <c r="E208" s="46">
        <v>2717521000</v>
      </c>
      <c r="F208" s="46">
        <f t="shared" si="10"/>
        <v>2717.521</v>
      </c>
      <c r="G208" s="46">
        <v>385177000</v>
      </c>
      <c r="H208" s="46">
        <f t="shared" si="11"/>
        <v>385.177</v>
      </c>
    </row>
    <row r="209" spans="1:8" ht="12.75">
      <c r="A209" t="s">
        <v>28</v>
      </c>
      <c r="B209" t="s">
        <v>223</v>
      </c>
      <c r="C209" s="46">
        <v>15461000</v>
      </c>
      <c r="D209" s="46">
        <f t="shared" si="9"/>
        <v>15.461</v>
      </c>
      <c r="E209" s="46">
        <v>357354000</v>
      </c>
      <c r="F209" s="46">
        <f t="shared" si="10"/>
        <v>357.354</v>
      </c>
      <c r="G209" s="46">
        <v>8863000</v>
      </c>
      <c r="H209" s="46">
        <f t="shared" si="11"/>
        <v>8.863</v>
      </c>
    </row>
    <row r="210" spans="1:8" ht="12.75">
      <c r="A210" t="s">
        <v>28</v>
      </c>
      <c r="B210" t="s">
        <v>233</v>
      </c>
      <c r="C210" s="46">
        <v>179510000</v>
      </c>
      <c r="D210" s="46">
        <f t="shared" si="9"/>
        <v>179.51</v>
      </c>
      <c r="E210" s="46">
        <v>364324000</v>
      </c>
      <c r="F210" s="46">
        <f t="shared" si="10"/>
        <v>364.324</v>
      </c>
      <c r="G210" s="46">
        <v>9080100</v>
      </c>
      <c r="H210" s="46">
        <f t="shared" si="11"/>
        <v>9.0801</v>
      </c>
    </row>
    <row r="211" spans="1:8" ht="12.75">
      <c r="A211" t="s">
        <v>28</v>
      </c>
      <c r="B211" t="s">
        <v>230</v>
      </c>
      <c r="C211" s="46">
        <v>8328303000</v>
      </c>
      <c r="D211" s="46">
        <f t="shared" si="9"/>
        <v>8328.303</v>
      </c>
      <c r="E211" s="46">
        <v>17405385000</v>
      </c>
      <c r="F211" s="46">
        <f t="shared" si="10"/>
        <v>17405.385</v>
      </c>
      <c r="G211" s="46">
        <v>1759330100</v>
      </c>
      <c r="H211" s="46">
        <f t="shared" si="11"/>
        <v>1759.3301</v>
      </c>
    </row>
    <row r="212" spans="1:8" ht="12.75">
      <c r="A212" t="s">
        <v>32</v>
      </c>
      <c r="B212" t="s">
        <v>244</v>
      </c>
      <c r="C212" s="46">
        <v>35508000</v>
      </c>
      <c r="D212" s="46">
        <f t="shared" si="9"/>
        <v>35.508</v>
      </c>
      <c r="E212" s="46">
        <v>160231000</v>
      </c>
      <c r="F212" s="46">
        <f t="shared" si="10"/>
        <v>160.231</v>
      </c>
      <c r="G212">
        <v>0</v>
      </c>
      <c r="H212" s="46">
        <f t="shared" si="11"/>
        <v>0</v>
      </c>
    </row>
    <row r="213" spans="1:8" ht="12.75">
      <c r="A213" t="s">
        <v>32</v>
      </c>
      <c r="B213" t="s">
        <v>237</v>
      </c>
      <c r="C213">
        <v>0.6</v>
      </c>
      <c r="D213" s="46">
        <f>(C213/1000000)+0.6</f>
        <v>0.6000006</v>
      </c>
      <c r="E213" s="46">
        <v>5452000</v>
      </c>
      <c r="F213" s="46">
        <f t="shared" si="10"/>
        <v>5.452</v>
      </c>
      <c r="G213">
        <v>0</v>
      </c>
      <c r="H213" s="46">
        <f t="shared" si="11"/>
        <v>0</v>
      </c>
    </row>
    <row r="214" spans="1:8" ht="12.75">
      <c r="A214" t="s">
        <v>32</v>
      </c>
      <c r="B214" t="s">
        <v>233</v>
      </c>
      <c r="C214" s="46">
        <v>459106000</v>
      </c>
      <c r="D214" s="46">
        <f aca="true" t="shared" si="12" ref="D214:D252">C214/1000000</f>
        <v>459.106</v>
      </c>
      <c r="E214" s="46">
        <v>1003246000</v>
      </c>
      <c r="F214" s="46">
        <f t="shared" si="10"/>
        <v>1003.246</v>
      </c>
      <c r="G214">
        <v>0</v>
      </c>
      <c r="H214" s="46">
        <f t="shared" si="11"/>
        <v>0</v>
      </c>
    </row>
    <row r="215" spans="1:8" ht="12.75">
      <c r="A215" t="s">
        <v>32</v>
      </c>
      <c r="B215" t="s">
        <v>238</v>
      </c>
      <c r="C215" s="46">
        <v>8381000</v>
      </c>
      <c r="D215" s="46">
        <f t="shared" si="12"/>
        <v>8.381</v>
      </c>
      <c r="E215" s="46">
        <v>54625000</v>
      </c>
      <c r="F215" s="46">
        <f t="shared" si="10"/>
        <v>54.625</v>
      </c>
      <c r="G215">
        <v>0</v>
      </c>
      <c r="H215" s="46">
        <f t="shared" si="11"/>
        <v>0</v>
      </c>
    </row>
    <row r="216" spans="1:8" ht="12.75">
      <c r="A216" t="s">
        <v>32</v>
      </c>
      <c r="B216" t="s">
        <v>252</v>
      </c>
      <c r="C216" s="46">
        <v>4240900000</v>
      </c>
      <c r="D216" s="46">
        <f t="shared" si="12"/>
        <v>4240.9</v>
      </c>
      <c r="E216" s="46">
        <v>6190496000</v>
      </c>
      <c r="F216" s="46">
        <f t="shared" si="10"/>
        <v>6190.496</v>
      </c>
      <c r="G216">
        <v>0</v>
      </c>
      <c r="H216" s="46">
        <f t="shared" si="11"/>
        <v>0</v>
      </c>
    </row>
    <row r="217" spans="1:8" ht="12.75">
      <c r="A217" t="s">
        <v>32</v>
      </c>
      <c r="B217" t="s">
        <v>259</v>
      </c>
      <c r="C217" s="46">
        <v>31791000</v>
      </c>
      <c r="D217" s="46">
        <f t="shared" si="12"/>
        <v>31.791</v>
      </c>
      <c r="E217" s="46">
        <v>117702000</v>
      </c>
      <c r="F217" s="46">
        <f t="shared" si="10"/>
        <v>117.702</v>
      </c>
      <c r="G217">
        <v>0</v>
      </c>
      <c r="H217" s="46">
        <f t="shared" si="11"/>
        <v>0</v>
      </c>
    </row>
    <row r="218" spans="1:8" ht="12.75">
      <c r="A218" t="s">
        <v>32</v>
      </c>
      <c r="B218" t="s">
        <v>220</v>
      </c>
      <c r="C218" s="46">
        <v>595407000</v>
      </c>
      <c r="D218" s="46">
        <f t="shared" si="12"/>
        <v>595.407</v>
      </c>
      <c r="E218" s="46">
        <v>733927000</v>
      </c>
      <c r="F218" s="46">
        <f t="shared" si="10"/>
        <v>733.927</v>
      </c>
      <c r="G218">
        <v>0</v>
      </c>
      <c r="H218" s="46">
        <f t="shared" si="11"/>
        <v>0</v>
      </c>
    </row>
    <row r="219" spans="1:8" ht="12.75">
      <c r="A219" t="s">
        <v>32</v>
      </c>
      <c r="B219" t="s">
        <v>247</v>
      </c>
      <c r="C219" s="46">
        <v>10932000</v>
      </c>
      <c r="D219" s="46">
        <f t="shared" si="12"/>
        <v>10.932</v>
      </c>
      <c r="E219" s="46">
        <v>38948000</v>
      </c>
      <c r="F219" s="46">
        <f t="shared" si="10"/>
        <v>38.948</v>
      </c>
      <c r="G219">
        <v>0</v>
      </c>
      <c r="H219" s="46">
        <f t="shared" si="11"/>
        <v>0</v>
      </c>
    </row>
    <row r="220" spans="1:8" ht="12.75">
      <c r="A220" t="s">
        <v>32</v>
      </c>
      <c r="B220" t="s">
        <v>241</v>
      </c>
      <c r="C220" s="46">
        <v>4429668000</v>
      </c>
      <c r="D220" s="46">
        <f t="shared" si="12"/>
        <v>4429.668</v>
      </c>
      <c r="E220" s="46">
        <v>6069976000</v>
      </c>
      <c r="F220" s="46">
        <f t="shared" si="10"/>
        <v>6069.976</v>
      </c>
      <c r="G220">
        <v>0</v>
      </c>
      <c r="H220" s="46">
        <f t="shared" si="11"/>
        <v>0</v>
      </c>
    </row>
    <row r="221" spans="1:8" ht="12.75">
      <c r="A221" t="s">
        <v>32</v>
      </c>
      <c r="B221" t="s">
        <v>221</v>
      </c>
      <c r="C221" s="46">
        <v>1050560000</v>
      </c>
      <c r="D221" s="46">
        <f t="shared" si="12"/>
        <v>1050.56</v>
      </c>
      <c r="E221" s="46">
        <v>1735752000</v>
      </c>
      <c r="F221" s="46">
        <f t="shared" si="10"/>
        <v>1735.752</v>
      </c>
      <c r="G221">
        <v>0</v>
      </c>
      <c r="H221" s="46">
        <f t="shared" si="11"/>
        <v>0</v>
      </c>
    </row>
    <row r="222" spans="1:8" ht="12.75">
      <c r="A222" t="s">
        <v>32</v>
      </c>
      <c r="B222" t="s">
        <v>227</v>
      </c>
      <c r="C222" s="46">
        <v>6215361000</v>
      </c>
      <c r="D222" s="46">
        <f t="shared" si="12"/>
        <v>6215.361</v>
      </c>
      <c r="E222" s="46">
        <v>7390794000</v>
      </c>
      <c r="F222" s="46">
        <f t="shared" si="10"/>
        <v>7390.794</v>
      </c>
      <c r="G222">
        <v>0</v>
      </c>
      <c r="H222" s="46">
        <f t="shared" si="11"/>
        <v>0</v>
      </c>
    </row>
    <row r="223" spans="1:8" ht="12.75">
      <c r="A223" t="s">
        <v>32</v>
      </c>
      <c r="B223" t="s">
        <v>242</v>
      </c>
      <c r="C223" s="46">
        <v>6200000</v>
      </c>
      <c r="D223" s="46">
        <f t="shared" si="12"/>
        <v>6.2</v>
      </c>
      <c r="E223" s="46">
        <v>18984000</v>
      </c>
      <c r="F223" s="46">
        <f t="shared" si="10"/>
        <v>18.984</v>
      </c>
      <c r="G223">
        <v>0</v>
      </c>
      <c r="H223" s="46">
        <f t="shared" si="11"/>
        <v>0</v>
      </c>
    </row>
    <row r="224" spans="1:8" ht="12.75">
      <c r="A224" t="s">
        <v>32</v>
      </c>
      <c r="B224" t="s">
        <v>240</v>
      </c>
      <c r="C224" s="46">
        <v>3584000</v>
      </c>
      <c r="D224" s="46">
        <f t="shared" si="12"/>
        <v>3.584</v>
      </c>
      <c r="E224" s="46">
        <v>17691000</v>
      </c>
      <c r="F224" s="46">
        <f t="shared" si="10"/>
        <v>17.691</v>
      </c>
      <c r="G224">
        <v>0</v>
      </c>
      <c r="H224" s="46">
        <f t="shared" si="11"/>
        <v>0</v>
      </c>
    </row>
    <row r="225" spans="1:8" ht="12.75">
      <c r="A225" t="s">
        <v>32</v>
      </c>
      <c r="B225" t="s">
        <v>222</v>
      </c>
      <c r="C225" s="46">
        <v>19125000</v>
      </c>
      <c r="D225" s="46">
        <f t="shared" si="12"/>
        <v>19.125</v>
      </c>
      <c r="E225" s="46">
        <v>88235000</v>
      </c>
      <c r="F225" s="46">
        <f t="shared" si="10"/>
        <v>88.235</v>
      </c>
      <c r="G225">
        <v>0</v>
      </c>
      <c r="H225" s="46">
        <f t="shared" si="11"/>
        <v>0</v>
      </c>
    </row>
    <row r="226" spans="1:8" ht="12.75">
      <c r="A226" t="s">
        <v>32</v>
      </c>
      <c r="B226" t="s">
        <v>228</v>
      </c>
      <c r="C226" s="46">
        <v>34441768000</v>
      </c>
      <c r="D226" s="46">
        <f t="shared" si="12"/>
        <v>34441.768</v>
      </c>
      <c r="E226" s="46">
        <v>59156782000</v>
      </c>
      <c r="F226" s="46">
        <f t="shared" si="10"/>
        <v>59156.782</v>
      </c>
      <c r="G226" s="46">
        <v>17764400</v>
      </c>
      <c r="H226" s="46">
        <f t="shared" si="11"/>
        <v>17.7644</v>
      </c>
    </row>
    <row r="227" spans="1:8" ht="12.75">
      <c r="A227" t="s">
        <v>32</v>
      </c>
      <c r="B227" t="s">
        <v>249</v>
      </c>
      <c r="C227" s="46">
        <v>64071000</v>
      </c>
      <c r="D227" s="46">
        <f t="shared" si="12"/>
        <v>64.071</v>
      </c>
      <c r="E227" s="46">
        <v>201408000</v>
      </c>
      <c r="F227" s="46">
        <f t="shared" si="10"/>
        <v>201.408</v>
      </c>
      <c r="G227">
        <v>0</v>
      </c>
      <c r="H227" s="46">
        <f t="shared" si="11"/>
        <v>0</v>
      </c>
    </row>
    <row r="228" spans="1:8" ht="12.75">
      <c r="A228" t="s">
        <v>32</v>
      </c>
      <c r="B228" t="s">
        <v>230</v>
      </c>
      <c r="C228" s="46">
        <v>4584265000</v>
      </c>
      <c r="D228" s="46">
        <f t="shared" si="12"/>
        <v>4584.265</v>
      </c>
      <c r="E228" s="46">
        <v>6779146000</v>
      </c>
      <c r="F228" s="46">
        <f t="shared" si="10"/>
        <v>6779.146</v>
      </c>
      <c r="G228" s="46">
        <v>36305000</v>
      </c>
      <c r="H228" s="46">
        <f t="shared" si="11"/>
        <v>36.305</v>
      </c>
    </row>
    <row r="229" spans="1:8" ht="12.75">
      <c r="A229" t="s">
        <v>32</v>
      </c>
      <c r="B229" t="s">
        <v>239</v>
      </c>
      <c r="C229" s="46">
        <v>1591252000</v>
      </c>
      <c r="D229" s="46">
        <f t="shared" si="12"/>
        <v>1591.252</v>
      </c>
      <c r="E229" s="46">
        <v>1950158000</v>
      </c>
      <c r="F229" s="46">
        <f t="shared" si="10"/>
        <v>1950.158</v>
      </c>
      <c r="G229">
        <v>0</v>
      </c>
      <c r="H229" s="46">
        <f t="shared" si="11"/>
        <v>0</v>
      </c>
    </row>
    <row r="230" spans="1:8" ht="12.75">
      <c r="A230" t="s">
        <v>32</v>
      </c>
      <c r="B230" t="s">
        <v>229</v>
      </c>
      <c r="C230" s="46">
        <v>947869000</v>
      </c>
      <c r="D230" s="46">
        <f t="shared" si="12"/>
        <v>947.869</v>
      </c>
      <c r="E230" s="46">
        <v>2713731000</v>
      </c>
      <c r="F230" s="46">
        <f t="shared" si="10"/>
        <v>2713.731</v>
      </c>
      <c r="G230">
        <v>0</v>
      </c>
      <c r="H230" s="46">
        <f t="shared" si="11"/>
        <v>0</v>
      </c>
    </row>
    <row r="231" spans="1:8" ht="12.75">
      <c r="A231" t="s">
        <v>32</v>
      </c>
      <c r="B231" t="s">
        <v>235</v>
      </c>
      <c r="C231" s="46">
        <v>96762000</v>
      </c>
      <c r="D231" s="46">
        <f t="shared" si="12"/>
        <v>96.762</v>
      </c>
      <c r="E231" s="46">
        <v>363202000</v>
      </c>
      <c r="F231" s="46">
        <f t="shared" si="10"/>
        <v>363.202</v>
      </c>
      <c r="G231">
        <v>0</v>
      </c>
      <c r="H231" s="46">
        <f t="shared" si="11"/>
        <v>0</v>
      </c>
    </row>
    <row r="232" spans="1:8" ht="12.75">
      <c r="A232" t="s">
        <v>32</v>
      </c>
      <c r="B232" t="s">
        <v>231</v>
      </c>
      <c r="C232" s="46">
        <v>138257000</v>
      </c>
      <c r="D232" s="46">
        <f t="shared" si="12"/>
        <v>138.257</v>
      </c>
      <c r="E232" s="46">
        <v>404665000</v>
      </c>
      <c r="F232" s="46">
        <f t="shared" si="10"/>
        <v>404.665</v>
      </c>
      <c r="G232">
        <v>0</v>
      </c>
      <c r="H232" s="46">
        <f t="shared" si="11"/>
        <v>0</v>
      </c>
    </row>
    <row r="233" spans="1:8" ht="12.75">
      <c r="A233" t="s">
        <v>32</v>
      </c>
      <c r="B233" t="s">
        <v>232</v>
      </c>
      <c r="C233" s="46">
        <v>18564176000</v>
      </c>
      <c r="D233" s="46">
        <f t="shared" si="12"/>
        <v>18564.176</v>
      </c>
      <c r="E233" s="46">
        <v>28884342000</v>
      </c>
      <c r="F233" s="46">
        <f t="shared" si="10"/>
        <v>28884.342</v>
      </c>
      <c r="G233">
        <v>0</v>
      </c>
      <c r="H233" s="46">
        <f t="shared" si="11"/>
        <v>0</v>
      </c>
    </row>
    <row r="234" spans="1:8" ht="12.75">
      <c r="A234" t="s">
        <v>32</v>
      </c>
      <c r="B234" t="s">
        <v>253</v>
      </c>
      <c r="C234" s="46">
        <v>2500000</v>
      </c>
      <c r="D234" s="46">
        <f t="shared" si="12"/>
        <v>2.5</v>
      </c>
      <c r="E234" s="46">
        <v>12350000</v>
      </c>
      <c r="F234" s="46">
        <f t="shared" si="10"/>
        <v>12.35</v>
      </c>
      <c r="G234">
        <v>0</v>
      </c>
      <c r="H234" s="46">
        <f t="shared" si="11"/>
        <v>0</v>
      </c>
    </row>
    <row r="235" spans="1:8" ht="12.75">
      <c r="A235" t="s">
        <v>32</v>
      </c>
      <c r="B235" t="s">
        <v>224</v>
      </c>
      <c r="C235" s="46">
        <v>7600417000</v>
      </c>
      <c r="D235" s="46">
        <f t="shared" si="12"/>
        <v>7600.417</v>
      </c>
      <c r="E235" s="46">
        <v>10348513000</v>
      </c>
      <c r="F235" s="46">
        <f t="shared" si="10"/>
        <v>10348.513</v>
      </c>
      <c r="G235">
        <v>0</v>
      </c>
      <c r="H235" s="46">
        <f t="shared" si="11"/>
        <v>0</v>
      </c>
    </row>
    <row r="236" spans="1:8" ht="12.75">
      <c r="A236" t="s">
        <v>32</v>
      </c>
      <c r="B236" t="s">
        <v>223</v>
      </c>
      <c r="C236" s="46">
        <v>14873000</v>
      </c>
      <c r="D236" s="46">
        <f t="shared" si="12"/>
        <v>14.873</v>
      </c>
      <c r="E236" s="46">
        <v>51831000</v>
      </c>
      <c r="F236" s="46">
        <f t="shared" si="10"/>
        <v>51.831</v>
      </c>
      <c r="G236">
        <v>0</v>
      </c>
      <c r="H236" s="46">
        <f t="shared" si="11"/>
        <v>0</v>
      </c>
    </row>
    <row r="237" spans="1:8" ht="12.75">
      <c r="A237" t="s">
        <v>32</v>
      </c>
      <c r="B237" t="s">
        <v>234</v>
      </c>
      <c r="C237" s="46">
        <v>107203000</v>
      </c>
      <c r="D237" s="46">
        <f t="shared" si="12"/>
        <v>107.203</v>
      </c>
      <c r="E237" s="46">
        <v>1506223000</v>
      </c>
      <c r="F237" s="46">
        <f t="shared" si="10"/>
        <v>1506.223</v>
      </c>
      <c r="G237">
        <v>0</v>
      </c>
      <c r="H237" s="46">
        <f t="shared" si="11"/>
        <v>0</v>
      </c>
    </row>
    <row r="238" spans="1:8" ht="12.75">
      <c r="A238" t="s">
        <v>32</v>
      </c>
      <c r="B238" t="s">
        <v>254</v>
      </c>
      <c r="C238" s="46">
        <v>525656000</v>
      </c>
      <c r="D238" s="46">
        <f t="shared" si="12"/>
        <v>525.656</v>
      </c>
      <c r="E238" s="46">
        <v>924643000</v>
      </c>
      <c r="F238" s="46">
        <f t="shared" si="10"/>
        <v>924.643</v>
      </c>
      <c r="G238">
        <v>0</v>
      </c>
      <c r="H238" s="46">
        <f t="shared" si="11"/>
        <v>0</v>
      </c>
    </row>
    <row r="239" spans="1:8" ht="12.75">
      <c r="A239" t="s">
        <v>32</v>
      </c>
      <c r="B239" t="s">
        <v>226</v>
      </c>
      <c r="C239" s="46">
        <v>614578000</v>
      </c>
      <c r="D239" s="46">
        <f t="shared" si="12"/>
        <v>614.578</v>
      </c>
      <c r="E239" s="46">
        <v>609437000</v>
      </c>
      <c r="F239" s="46">
        <f t="shared" si="10"/>
        <v>609.437</v>
      </c>
      <c r="G239">
        <v>0</v>
      </c>
      <c r="H239" s="46">
        <f t="shared" si="11"/>
        <v>0</v>
      </c>
    </row>
    <row r="240" spans="1:8" ht="12.75">
      <c r="A240" t="s">
        <v>32</v>
      </c>
      <c r="B240" t="s">
        <v>243</v>
      </c>
      <c r="C240" s="46">
        <v>172294000</v>
      </c>
      <c r="D240" s="46">
        <f t="shared" si="12"/>
        <v>172.294</v>
      </c>
      <c r="E240" s="46">
        <v>534276000</v>
      </c>
      <c r="F240" s="46">
        <f t="shared" si="10"/>
        <v>534.276</v>
      </c>
      <c r="G240">
        <v>0</v>
      </c>
      <c r="H240" s="46">
        <f t="shared" si="11"/>
        <v>0</v>
      </c>
    </row>
    <row r="241" spans="1:8" ht="12.75">
      <c r="A241" t="s">
        <v>32</v>
      </c>
      <c r="B241" t="s">
        <v>236</v>
      </c>
      <c r="C241" s="46">
        <v>1048580000</v>
      </c>
      <c r="D241" s="46">
        <f t="shared" si="12"/>
        <v>1048.58</v>
      </c>
      <c r="E241" s="46">
        <v>296540000</v>
      </c>
      <c r="F241" s="46">
        <f t="shared" si="10"/>
        <v>296.54</v>
      </c>
      <c r="G241">
        <v>0</v>
      </c>
      <c r="H241" s="46">
        <f t="shared" si="11"/>
        <v>0</v>
      </c>
    </row>
    <row r="242" spans="1:8" ht="12.75">
      <c r="A242" t="s">
        <v>32</v>
      </c>
      <c r="B242" t="s">
        <v>250</v>
      </c>
      <c r="C242" s="46">
        <v>5201000</v>
      </c>
      <c r="D242" s="46">
        <f t="shared" si="12"/>
        <v>5.201</v>
      </c>
      <c r="E242" s="46">
        <v>17946000</v>
      </c>
      <c r="F242" s="46">
        <f t="shared" si="10"/>
        <v>17.946</v>
      </c>
      <c r="G242">
        <v>0</v>
      </c>
      <c r="H242" s="46">
        <f t="shared" si="11"/>
        <v>0</v>
      </c>
    </row>
    <row r="243" spans="1:8" ht="12.75">
      <c r="A243" t="s">
        <v>32</v>
      </c>
      <c r="B243" t="s">
        <v>245</v>
      </c>
      <c r="C243" s="46">
        <v>38200000</v>
      </c>
      <c r="D243" s="46">
        <f t="shared" si="12"/>
        <v>38.2</v>
      </c>
      <c r="E243" s="46">
        <v>135998000</v>
      </c>
      <c r="F243" s="46">
        <f t="shared" si="10"/>
        <v>135.998</v>
      </c>
      <c r="G243">
        <v>0</v>
      </c>
      <c r="H243" s="46">
        <f t="shared" si="11"/>
        <v>0</v>
      </c>
    </row>
    <row r="244" spans="1:8" ht="12.75">
      <c r="A244" t="s">
        <v>32</v>
      </c>
      <c r="B244" t="s">
        <v>225</v>
      </c>
      <c r="C244" s="46">
        <v>31041876000</v>
      </c>
      <c r="D244" s="46">
        <f t="shared" si="12"/>
        <v>31041.876</v>
      </c>
      <c r="E244" s="46">
        <v>39813660000</v>
      </c>
      <c r="F244" s="46">
        <f t="shared" si="10"/>
        <v>39813.66</v>
      </c>
      <c r="G244" s="46">
        <v>119300100</v>
      </c>
      <c r="H244" s="46">
        <f t="shared" si="11"/>
        <v>119.3001</v>
      </c>
    </row>
    <row r="245" spans="1:8" ht="12.75">
      <c r="A245" t="s">
        <v>32</v>
      </c>
      <c r="B245" t="s">
        <v>244</v>
      </c>
      <c r="C245" s="46">
        <v>2882000</v>
      </c>
      <c r="D245" s="46">
        <f t="shared" si="12"/>
        <v>2.882</v>
      </c>
      <c r="E245" s="46">
        <v>7020000</v>
      </c>
      <c r="F245" s="46">
        <f t="shared" si="10"/>
        <v>7.02</v>
      </c>
      <c r="G245">
        <v>0</v>
      </c>
      <c r="H245" s="46">
        <f t="shared" si="11"/>
        <v>0</v>
      </c>
    </row>
    <row r="246" spans="1:8" ht="12.75">
      <c r="A246" t="s">
        <v>32</v>
      </c>
      <c r="B246" t="s">
        <v>251</v>
      </c>
      <c r="C246" s="46">
        <v>2841000</v>
      </c>
      <c r="D246" s="46">
        <f t="shared" si="12"/>
        <v>2.841</v>
      </c>
      <c r="E246" s="46">
        <v>9503000</v>
      </c>
      <c r="F246" s="46">
        <f t="shared" si="10"/>
        <v>9.503</v>
      </c>
      <c r="G246">
        <v>0</v>
      </c>
      <c r="H246" s="46">
        <f t="shared" si="11"/>
        <v>0</v>
      </c>
    </row>
    <row r="247" spans="1:8" ht="12.75">
      <c r="A247" t="s">
        <v>32</v>
      </c>
      <c r="B247" t="s">
        <v>233</v>
      </c>
      <c r="C247" s="46">
        <v>24708000</v>
      </c>
      <c r="D247" s="46">
        <f t="shared" si="12"/>
        <v>24.708</v>
      </c>
      <c r="E247" s="46">
        <v>79286000</v>
      </c>
      <c r="F247" s="46">
        <f t="shared" si="10"/>
        <v>79.286</v>
      </c>
      <c r="G247">
        <v>0</v>
      </c>
      <c r="H247" s="46">
        <f t="shared" si="11"/>
        <v>0</v>
      </c>
    </row>
    <row r="248" spans="1:8" ht="12.75">
      <c r="A248" t="s">
        <v>32</v>
      </c>
      <c r="B248" t="s">
        <v>238</v>
      </c>
      <c r="C248" s="46">
        <v>2485000</v>
      </c>
      <c r="D248" s="46">
        <f t="shared" si="12"/>
        <v>2.485</v>
      </c>
      <c r="E248" s="46">
        <v>8571000</v>
      </c>
      <c r="F248" s="46">
        <f t="shared" si="10"/>
        <v>8.571</v>
      </c>
      <c r="G248">
        <v>0</v>
      </c>
      <c r="H248" s="46">
        <f t="shared" si="11"/>
        <v>0</v>
      </c>
    </row>
    <row r="249" spans="1:8" ht="12.75">
      <c r="A249" t="s">
        <v>32</v>
      </c>
      <c r="B249" t="s">
        <v>220</v>
      </c>
      <c r="C249" s="46">
        <v>448786000</v>
      </c>
      <c r="D249" s="46">
        <f t="shared" si="12"/>
        <v>448.786</v>
      </c>
      <c r="E249" s="46">
        <v>571556000</v>
      </c>
      <c r="F249" s="46">
        <f t="shared" si="10"/>
        <v>571.556</v>
      </c>
      <c r="G249">
        <v>0</v>
      </c>
      <c r="H249" s="46">
        <f t="shared" si="11"/>
        <v>0</v>
      </c>
    </row>
    <row r="250" spans="1:8" ht="12.75">
      <c r="A250" t="s">
        <v>32</v>
      </c>
      <c r="B250" t="s">
        <v>247</v>
      </c>
      <c r="C250" s="46">
        <v>5750000</v>
      </c>
      <c r="D250" s="46">
        <f t="shared" si="12"/>
        <v>5.75</v>
      </c>
      <c r="E250" s="46">
        <v>27365000</v>
      </c>
      <c r="F250" s="46">
        <f t="shared" si="10"/>
        <v>27.365</v>
      </c>
      <c r="G250">
        <v>0</v>
      </c>
      <c r="H250" s="46">
        <f t="shared" si="11"/>
        <v>0</v>
      </c>
    </row>
    <row r="251" spans="1:8" ht="12.75">
      <c r="A251" t="s">
        <v>32</v>
      </c>
      <c r="B251" t="s">
        <v>241</v>
      </c>
      <c r="C251" s="46">
        <v>264036000</v>
      </c>
      <c r="D251" s="46">
        <f t="shared" si="12"/>
        <v>264.036</v>
      </c>
      <c r="E251" s="46">
        <v>583942000</v>
      </c>
      <c r="F251" s="46">
        <f t="shared" si="10"/>
        <v>583.942</v>
      </c>
      <c r="G251">
        <v>0</v>
      </c>
      <c r="H251" s="46">
        <f t="shared" si="11"/>
        <v>0</v>
      </c>
    </row>
    <row r="252" spans="1:8" ht="12.75">
      <c r="A252" t="s">
        <v>32</v>
      </c>
      <c r="B252" t="s">
        <v>249</v>
      </c>
      <c r="C252" s="46">
        <v>2210000</v>
      </c>
      <c r="D252" s="46">
        <f t="shared" si="12"/>
        <v>2.21</v>
      </c>
      <c r="E252" s="46">
        <v>11178000</v>
      </c>
      <c r="F252" s="46">
        <f t="shared" si="10"/>
        <v>11.178</v>
      </c>
      <c r="G252">
        <v>0</v>
      </c>
      <c r="H252" s="46">
        <f t="shared" si="11"/>
        <v>0</v>
      </c>
    </row>
    <row r="253" spans="1:8" ht="12.75">
      <c r="A253" t="s">
        <v>32</v>
      </c>
      <c r="B253" t="s">
        <v>230</v>
      </c>
      <c r="C253" s="46">
        <v>271773000</v>
      </c>
      <c r="D253" s="46">
        <f>(C253/1000000)+1.16</f>
        <v>272.93300000000005</v>
      </c>
      <c r="E253" s="46">
        <v>196627000</v>
      </c>
      <c r="F253" s="46">
        <f>(E253/1000000)+0.04</f>
        <v>196.667</v>
      </c>
      <c r="G253">
        <v>0</v>
      </c>
      <c r="H253" s="46">
        <f t="shared" si="11"/>
        <v>0</v>
      </c>
    </row>
    <row r="254" spans="1:8" ht="12.75">
      <c r="A254" t="s">
        <v>32</v>
      </c>
      <c r="B254" t="s">
        <v>239</v>
      </c>
      <c r="C254" s="46">
        <v>158983000</v>
      </c>
      <c r="D254" s="46">
        <f>C254/1000000</f>
        <v>158.983</v>
      </c>
      <c r="E254" s="46">
        <v>340550000</v>
      </c>
      <c r="F254" s="46">
        <f>E254/1000000</f>
        <v>340.55</v>
      </c>
      <c r="G254">
        <v>0</v>
      </c>
      <c r="H254" s="46">
        <f t="shared" si="11"/>
        <v>0</v>
      </c>
    </row>
    <row r="255" spans="1:8" ht="12.75">
      <c r="A255" t="s">
        <v>32</v>
      </c>
      <c r="B255" t="s">
        <v>221</v>
      </c>
      <c r="C255" s="46">
        <v>55299000</v>
      </c>
      <c r="D255" s="46">
        <f>(C255/1000000)+3.42</f>
        <v>58.719</v>
      </c>
      <c r="E255" s="46">
        <v>160090000</v>
      </c>
      <c r="F255" s="46">
        <f>(E255/1000000)+80.43</f>
        <v>240.52</v>
      </c>
      <c r="G255">
        <v>0</v>
      </c>
      <c r="H255" s="46">
        <f>(G255/1000000)+0.76</f>
        <v>0.76</v>
      </c>
    </row>
    <row r="256" spans="1:8" ht="12.75">
      <c r="A256" t="s">
        <v>32</v>
      </c>
      <c r="B256" t="s">
        <v>227</v>
      </c>
      <c r="C256" s="46">
        <v>779580000</v>
      </c>
      <c r="D256" s="46">
        <f>(C256/1000000)+0.84</f>
        <v>780.4200000000001</v>
      </c>
      <c r="E256" s="46">
        <v>1072426000</v>
      </c>
      <c r="F256" s="46">
        <f>(E256/1000000)+1.91</f>
        <v>1074.336</v>
      </c>
      <c r="G256">
        <v>0</v>
      </c>
      <c r="H256" s="46">
        <f>(G256/1000000)+0.31</f>
        <v>0.31</v>
      </c>
    </row>
    <row r="257" spans="1:8" ht="12.75">
      <c r="A257" t="s">
        <v>32</v>
      </c>
      <c r="B257" t="s">
        <v>242</v>
      </c>
      <c r="C257" s="46">
        <v>6300000</v>
      </c>
      <c r="D257" s="46">
        <f aca="true" t="shared" si="13" ref="D257:D262">C257/1000000</f>
        <v>6.3</v>
      </c>
      <c r="E257" s="46">
        <v>21004000</v>
      </c>
      <c r="F257" s="46">
        <f aca="true" t="shared" si="14" ref="F257:F262">E257/1000000</f>
        <v>21.004</v>
      </c>
      <c r="G257">
        <v>0</v>
      </c>
      <c r="H257" s="46">
        <f aca="true" t="shared" si="15" ref="H257:H262">G257/1000000</f>
        <v>0</v>
      </c>
    </row>
    <row r="258" spans="1:8" ht="12.75">
      <c r="A258" t="s">
        <v>32</v>
      </c>
      <c r="B258" t="s">
        <v>222</v>
      </c>
      <c r="C258" s="46">
        <v>5500000</v>
      </c>
      <c r="D258" s="46">
        <f t="shared" si="13"/>
        <v>5.5</v>
      </c>
      <c r="E258" s="46">
        <v>24022000</v>
      </c>
      <c r="F258" s="46">
        <f t="shared" si="14"/>
        <v>24.022</v>
      </c>
      <c r="G258">
        <v>0</v>
      </c>
      <c r="H258" s="46">
        <f t="shared" si="15"/>
        <v>0</v>
      </c>
    </row>
    <row r="259" spans="1:8" ht="12.75">
      <c r="A259" t="s">
        <v>32</v>
      </c>
      <c r="B259" t="s">
        <v>228</v>
      </c>
      <c r="C259" s="46">
        <v>2244793000</v>
      </c>
      <c r="D259" s="46">
        <f t="shared" si="13"/>
        <v>2244.793</v>
      </c>
      <c r="E259" s="46">
        <v>3537823000</v>
      </c>
      <c r="F259" s="46">
        <f t="shared" si="14"/>
        <v>3537.823</v>
      </c>
      <c r="G259" s="46">
        <v>4024999.9999999995</v>
      </c>
      <c r="H259" s="46">
        <f t="shared" si="15"/>
        <v>4.0249999999999995</v>
      </c>
    </row>
    <row r="260" spans="1:8" ht="12.75">
      <c r="A260" t="s">
        <v>32</v>
      </c>
      <c r="B260" t="s">
        <v>229</v>
      </c>
      <c r="C260" s="46">
        <v>48738000</v>
      </c>
      <c r="D260" s="46">
        <f t="shared" si="13"/>
        <v>48.738</v>
      </c>
      <c r="E260" s="46">
        <v>143919000</v>
      </c>
      <c r="F260" s="46">
        <f t="shared" si="14"/>
        <v>143.919</v>
      </c>
      <c r="G260">
        <v>0</v>
      </c>
      <c r="H260" s="46">
        <f t="shared" si="15"/>
        <v>0</v>
      </c>
    </row>
    <row r="261" spans="1:8" ht="12.75">
      <c r="A261" t="s">
        <v>32</v>
      </c>
      <c r="B261" t="s">
        <v>235</v>
      </c>
      <c r="C261" s="46">
        <v>10292000</v>
      </c>
      <c r="D261" s="46">
        <f t="shared" si="13"/>
        <v>10.292</v>
      </c>
      <c r="E261" s="46">
        <v>30531000</v>
      </c>
      <c r="F261" s="46">
        <f t="shared" si="14"/>
        <v>30.531</v>
      </c>
      <c r="G261">
        <v>0</v>
      </c>
      <c r="H261" s="46">
        <f t="shared" si="15"/>
        <v>0</v>
      </c>
    </row>
    <row r="262" spans="1:8" ht="12.75">
      <c r="A262" t="s">
        <v>32</v>
      </c>
      <c r="B262" t="s">
        <v>231</v>
      </c>
      <c r="C262" s="46">
        <v>36446000</v>
      </c>
      <c r="D262" s="46">
        <f t="shared" si="13"/>
        <v>36.446</v>
      </c>
      <c r="E262" s="46">
        <v>95249000</v>
      </c>
      <c r="F262" s="46">
        <f t="shared" si="14"/>
        <v>95.249</v>
      </c>
      <c r="G262">
        <v>0</v>
      </c>
      <c r="H262" s="46">
        <f t="shared" si="15"/>
        <v>0</v>
      </c>
    </row>
    <row r="263" spans="1:8" ht="12.75">
      <c r="A263" t="s">
        <v>32</v>
      </c>
      <c r="B263" t="s">
        <v>232</v>
      </c>
      <c r="C263" s="46">
        <v>1740648000</v>
      </c>
      <c r="D263" s="46">
        <f>(C263/1000000)+0.91</f>
        <v>1741.558</v>
      </c>
      <c r="E263" s="46">
        <v>2878076000</v>
      </c>
      <c r="F263" s="46">
        <f>(E263/1000000)+3.26</f>
        <v>2881.3360000000002</v>
      </c>
      <c r="G263">
        <v>0</v>
      </c>
      <c r="H263" s="46">
        <f>(G263/1000000)+0.13</f>
        <v>0.13</v>
      </c>
    </row>
    <row r="264" spans="1:8" ht="12.75">
      <c r="A264" t="s">
        <v>32</v>
      </c>
      <c r="B264" t="s">
        <v>224</v>
      </c>
      <c r="C264" s="46">
        <v>749625000</v>
      </c>
      <c r="D264" s="46">
        <f aca="true" t="shared" si="16" ref="D264:D272">C264/1000000</f>
        <v>749.625</v>
      </c>
      <c r="E264" s="46">
        <v>1543341000</v>
      </c>
      <c r="F264" s="46">
        <f aca="true" t="shared" si="17" ref="F264:F272">E264/1000000</f>
        <v>1543.341</v>
      </c>
      <c r="G264">
        <v>0</v>
      </c>
      <c r="H264" s="46">
        <f aca="true" t="shared" si="18" ref="H264:H272">G264/1000000</f>
        <v>0</v>
      </c>
    </row>
    <row r="265" spans="1:8" ht="12.75">
      <c r="A265" t="s">
        <v>32</v>
      </c>
      <c r="B265" t="s">
        <v>223</v>
      </c>
      <c r="C265" s="46">
        <v>4755000</v>
      </c>
      <c r="D265" s="46">
        <f t="shared" si="16"/>
        <v>4.755</v>
      </c>
      <c r="E265" s="46">
        <v>11858000</v>
      </c>
      <c r="F265" s="46">
        <f t="shared" si="17"/>
        <v>11.858</v>
      </c>
      <c r="G265">
        <v>0</v>
      </c>
      <c r="H265" s="46">
        <f t="shared" si="18"/>
        <v>0</v>
      </c>
    </row>
    <row r="266" spans="1:8" ht="12.75">
      <c r="A266" t="s">
        <v>32</v>
      </c>
      <c r="B266" t="s">
        <v>234</v>
      </c>
      <c r="C266" s="46">
        <v>36290000</v>
      </c>
      <c r="D266" s="46">
        <f t="shared" si="16"/>
        <v>36.29</v>
      </c>
      <c r="E266" s="46">
        <v>169189000</v>
      </c>
      <c r="F266" s="46">
        <f t="shared" si="17"/>
        <v>169.189</v>
      </c>
      <c r="G266">
        <v>0</v>
      </c>
      <c r="H266" s="46">
        <f t="shared" si="18"/>
        <v>0</v>
      </c>
    </row>
    <row r="267" spans="1:8" ht="12.75">
      <c r="A267" t="s">
        <v>32</v>
      </c>
      <c r="B267" t="s">
        <v>254</v>
      </c>
      <c r="C267" s="46">
        <v>254448000</v>
      </c>
      <c r="D267" s="46">
        <f t="shared" si="16"/>
        <v>254.448</v>
      </c>
      <c r="E267" s="46">
        <v>399118000</v>
      </c>
      <c r="F267" s="46">
        <f t="shared" si="17"/>
        <v>399.118</v>
      </c>
      <c r="G267">
        <v>0</v>
      </c>
      <c r="H267" s="46">
        <f t="shared" si="18"/>
        <v>0</v>
      </c>
    </row>
    <row r="268" spans="1:8" ht="12.75">
      <c r="A268" t="s">
        <v>32</v>
      </c>
      <c r="B268" t="s">
        <v>226</v>
      </c>
      <c r="C268" s="46">
        <v>185871000</v>
      </c>
      <c r="D268" s="46">
        <f t="shared" si="16"/>
        <v>185.871</v>
      </c>
      <c r="E268" s="46">
        <v>114682000</v>
      </c>
      <c r="F268" s="46">
        <f t="shared" si="17"/>
        <v>114.682</v>
      </c>
      <c r="G268">
        <v>0</v>
      </c>
      <c r="H268" s="46">
        <f t="shared" si="18"/>
        <v>0</v>
      </c>
    </row>
    <row r="269" spans="1:8" ht="12.75">
      <c r="A269" t="s">
        <v>32</v>
      </c>
      <c r="B269" t="s">
        <v>243</v>
      </c>
      <c r="C269" s="46">
        <v>14568000</v>
      </c>
      <c r="D269" s="46">
        <f t="shared" si="16"/>
        <v>14.568</v>
      </c>
      <c r="E269" s="46">
        <v>128514000</v>
      </c>
      <c r="F269" s="46">
        <f t="shared" si="17"/>
        <v>128.514</v>
      </c>
      <c r="G269">
        <v>0</v>
      </c>
      <c r="H269" s="46">
        <f t="shared" si="18"/>
        <v>0</v>
      </c>
    </row>
    <row r="270" spans="1:8" ht="12.75">
      <c r="A270" t="s">
        <v>32</v>
      </c>
      <c r="B270" t="s">
        <v>236</v>
      </c>
      <c r="C270" s="46">
        <v>1970000</v>
      </c>
      <c r="D270" s="46">
        <f t="shared" si="16"/>
        <v>1.97</v>
      </c>
      <c r="E270" s="46">
        <v>3829000</v>
      </c>
      <c r="F270" s="46">
        <f t="shared" si="17"/>
        <v>3.829</v>
      </c>
      <c r="G270">
        <v>0</v>
      </c>
      <c r="H270" s="46">
        <f t="shared" si="18"/>
        <v>0</v>
      </c>
    </row>
    <row r="271" spans="1:8" ht="12.75">
      <c r="A271" t="s">
        <v>32</v>
      </c>
      <c r="B271" t="s">
        <v>259</v>
      </c>
      <c r="C271" s="46">
        <v>921000</v>
      </c>
      <c r="D271" s="46">
        <f t="shared" si="16"/>
        <v>0.921</v>
      </c>
      <c r="E271" s="46">
        <v>5155000</v>
      </c>
      <c r="F271" s="46">
        <f t="shared" si="17"/>
        <v>5.155</v>
      </c>
      <c r="G271">
        <v>0</v>
      </c>
      <c r="H271" s="46">
        <f t="shared" si="18"/>
        <v>0</v>
      </c>
    </row>
    <row r="272" spans="1:8" ht="12.75">
      <c r="A272" t="s">
        <v>32</v>
      </c>
      <c r="B272" t="s">
        <v>245</v>
      </c>
      <c r="C272" s="46">
        <v>10723000</v>
      </c>
      <c r="D272" s="46">
        <f t="shared" si="16"/>
        <v>10.723</v>
      </c>
      <c r="E272" s="46">
        <v>30933000</v>
      </c>
      <c r="F272" s="46">
        <f t="shared" si="17"/>
        <v>30.933</v>
      </c>
      <c r="G272">
        <v>0</v>
      </c>
      <c r="H272" s="46">
        <f t="shared" si="18"/>
        <v>0</v>
      </c>
    </row>
    <row r="273" spans="1:8" ht="12.75">
      <c r="A273" t="s">
        <v>32</v>
      </c>
      <c r="B273" t="s">
        <v>225</v>
      </c>
      <c r="C273" s="46">
        <v>5283324000</v>
      </c>
      <c r="D273" s="46">
        <f>(C273/1000000)+105.6</f>
        <v>5388.924</v>
      </c>
      <c r="E273" s="46">
        <v>7353095000</v>
      </c>
      <c r="F273" s="46">
        <f>(E273/1000000)+6.91</f>
        <v>7360.005</v>
      </c>
      <c r="G273" s="46">
        <v>107848600</v>
      </c>
      <c r="H273" s="46">
        <f>(G273/1000000)+0.4</f>
        <v>108.24860000000001</v>
      </c>
    </row>
  </sheetData>
  <sheetProtection/>
  <autoFilter ref="A1:H273">
    <sortState ref="A2:H273">
      <sortCondition sortBy="value" ref="A2:A273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2"/>
  <sheetViews>
    <sheetView zoomScalePageLayoutView="0" workbookViewId="0" topLeftCell="A19">
      <selection activeCell="J50" sqref="J50:M57"/>
    </sheetView>
  </sheetViews>
  <sheetFormatPr defaultColWidth="11.00390625" defaultRowHeight="12.75"/>
  <cols>
    <col min="1" max="1" width="15.875" style="0" bestFit="1" customWidth="1"/>
    <col min="2" max="2" width="38.25390625" style="0" bestFit="1" customWidth="1"/>
    <col min="3" max="3" width="16.375" style="0" bestFit="1" customWidth="1"/>
    <col min="4" max="6" width="16.375" style="0" customWidth="1"/>
    <col min="7" max="7" width="16.375" style="0" bestFit="1" customWidth="1"/>
    <col min="8" max="9" width="16.375" style="0" customWidth="1"/>
    <col min="10" max="10" width="15.875" style="0" bestFit="1" customWidth="1"/>
    <col min="11" max="11" width="12.00390625" style="0" bestFit="1" customWidth="1"/>
    <col min="12" max="12" width="13.75390625" style="0" bestFit="1" customWidth="1"/>
    <col min="13" max="13" width="12.75390625" style="0" customWidth="1"/>
    <col min="14" max="14" width="15.875" style="0" bestFit="1" customWidth="1"/>
  </cols>
  <sheetData>
    <row r="1" spans="1:8" ht="12.75">
      <c r="A1" t="s">
        <v>218</v>
      </c>
      <c r="B1" t="s">
        <v>260</v>
      </c>
      <c r="C1" t="s">
        <v>10</v>
      </c>
      <c r="D1" t="s">
        <v>26</v>
      </c>
      <c r="E1" t="s">
        <v>18</v>
      </c>
      <c r="F1" t="s">
        <v>305</v>
      </c>
      <c r="G1" t="s">
        <v>11</v>
      </c>
      <c r="H1" t="s">
        <v>306</v>
      </c>
    </row>
    <row r="2" spans="1:8" ht="12.75">
      <c r="A2" t="s">
        <v>27</v>
      </c>
      <c r="B2" t="s">
        <v>79</v>
      </c>
      <c r="C2" s="46">
        <v>4598688000</v>
      </c>
      <c r="D2" s="46">
        <f aca="true" t="shared" si="0" ref="D2:D37">C2/1000</f>
        <v>4598688</v>
      </c>
      <c r="E2" s="46">
        <v>6989804000</v>
      </c>
      <c r="F2" s="46">
        <f aca="true" t="shared" si="1" ref="F2:F37">E2/1000</f>
        <v>6989804</v>
      </c>
      <c r="G2" s="46">
        <v>951752000</v>
      </c>
      <c r="H2" s="46">
        <f aca="true" t="shared" si="2" ref="H2:H37">G2/1000</f>
        <v>951752</v>
      </c>
    </row>
    <row r="3" spans="1:14" ht="12.75">
      <c r="A3" t="s">
        <v>27</v>
      </c>
      <c r="B3" t="s">
        <v>201</v>
      </c>
      <c r="C3" s="46">
        <v>0.718</v>
      </c>
      <c r="D3" s="46">
        <f t="shared" si="0"/>
        <v>0.000718</v>
      </c>
      <c r="E3" s="46">
        <v>36110000</v>
      </c>
      <c r="F3" s="46">
        <f t="shared" si="1"/>
        <v>36110</v>
      </c>
      <c r="G3" s="46">
        <v>1390000</v>
      </c>
      <c r="H3" s="46">
        <f t="shared" si="2"/>
        <v>1390</v>
      </c>
      <c r="I3" s="46"/>
      <c r="K3" s="46"/>
      <c r="M3" t="s">
        <v>261</v>
      </c>
      <c r="N3" t="s">
        <v>20</v>
      </c>
    </row>
    <row r="4" spans="1:14" ht="12.75">
      <c r="A4" t="s">
        <v>27</v>
      </c>
      <c r="B4" t="s">
        <v>277</v>
      </c>
      <c r="C4" s="46">
        <v>1279000</v>
      </c>
      <c r="D4" s="46">
        <f t="shared" si="0"/>
        <v>1279</v>
      </c>
      <c r="E4" s="46">
        <v>16541000</v>
      </c>
      <c r="F4" s="46">
        <f t="shared" si="1"/>
        <v>16541</v>
      </c>
      <c r="G4" s="46">
        <v>0</v>
      </c>
      <c r="H4" s="46">
        <f t="shared" si="2"/>
        <v>0</v>
      </c>
      <c r="I4" s="46"/>
      <c r="J4" s="46"/>
      <c r="K4" s="46"/>
      <c r="M4" t="s">
        <v>45</v>
      </c>
      <c r="N4" t="s">
        <v>21</v>
      </c>
    </row>
    <row r="5" spans="1:14" ht="12.75">
      <c r="A5" t="s">
        <v>27</v>
      </c>
      <c r="B5" t="s">
        <v>139</v>
      </c>
      <c r="C5" s="46">
        <v>108192000</v>
      </c>
      <c r="D5" s="46">
        <f t="shared" si="0"/>
        <v>108192</v>
      </c>
      <c r="E5" s="46">
        <v>2065720000</v>
      </c>
      <c r="F5" s="46">
        <f t="shared" si="1"/>
        <v>2065720</v>
      </c>
      <c r="G5" s="46">
        <v>55149000</v>
      </c>
      <c r="H5" s="46">
        <f t="shared" si="2"/>
        <v>55149</v>
      </c>
      <c r="I5" s="46"/>
      <c r="K5" s="46"/>
      <c r="M5" t="s">
        <v>52</v>
      </c>
      <c r="N5" t="s">
        <v>20</v>
      </c>
    </row>
    <row r="6" spans="1:14" ht="12.75">
      <c r="A6" t="s">
        <v>27</v>
      </c>
      <c r="B6" t="s">
        <v>278</v>
      </c>
      <c r="C6" s="46">
        <v>215044000</v>
      </c>
      <c r="D6" s="46">
        <f t="shared" si="0"/>
        <v>215044</v>
      </c>
      <c r="E6" s="46">
        <v>433702000</v>
      </c>
      <c r="F6" s="46">
        <f t="shared" si="1"/>
        <v>433702</v>
      </c>
      <c r="G6" s="46">
        <v>51256000</v>
      </c>
      <c r="H6" s="46">
        <f t="shared" si="2"/>
        <v>51256</v>
      </c>
      <c r="I6" s="46"/>
      <c r="K6" s="46"/>
      <c r="M6" t="s">
        <v>55</v>
      </c>
      <c r="N6" t="s">
        <v>20</v>
      </c>
    </row>
    <row r="7" spans="1:14" ht="12.75">
      <c r="A7" t="s">
        <v>27</v>
      </c>
      <c r="B7" t="s">
        <v>279</v>
      </c>
      <c r="C7" s="46">
        <v>2299181000</v>
      </c>
      <c r="D7" s="46">
        <f t="shared" si="0"/>
        <v>2299181</v>
      </c>
      <c r="E7" s="46">
        <v>2162918000</v>
      </c>
      <c r="F7" s="46">
        <f t="shared" si="1"/>
        <v>2162918</v>
      </c>
      <c r="G7" s="46">
        <v>147515100</v>
      </c>
      <c r="H7" s="46">
        <f t="shared" si="2"/>
        <v>147515.1</v>
      </c>
      <c r="I7" s="46"/>
      <c r="J7" s="46"/>
      <c r="K7" s="46"/>
      <c r="M7" t="s">
        <v>263</v>
      </c>
      <c r="N7" t="s">
        <v>276</v>
      </c>
    </row>
    <row r="8" spans="1:14" ht="12.75">
      <c r="A8" t="s">
        <v>27</v>
      </c>
      <c r="B8" t="s">
        <v>191</v>
      </c>
      <c r="C8" s="46">
        <v>1595640000</v>
      </c>
      <c r="D8" s="46">
        <f t="shared" si="0"/>
        <v>1595640</v>
      </c>
      <c r="E8" s="46">
        <v>2446279000</v>
      </c>
      <c r="F8" s="46">
        <f t="shared" si="1"/>
        <v>2446279</v>
      </c>
      <c r="G8" s="46">
        <v>293346100</v>
      </c>
      <c r="H8" s="46">
        <f t="shared" si="2"/>
        <v>293346.1</v>
      </c>
      <c r="I8" s="46"/>
      <c r="J8" s="46"/>
      <c r="K8" s="46"/>
      <c r="M8" t="s">
        <v>59</v>
      </c>
      <c r="N8" t="s">
        <v>21</v>
      </c>
    </row>
    <row r="9" spans="1:14" ht="12.75">
      <c r="A9" t="s">
        <v>27</v>
      </c>
      <c r="B9" t="s">
        <v>41</v>
      </c>
      <c r="C9" s="46">
        <v>570262000</v>
      </c>
      <c r="D9" s="46">
        <f t="shared" si="0"/>
        <v>570262</v>
      </c>
      <c r="E9" s="46">
        <v>395013000</v>
      </c>
      <c r="F9" s="46">
        <f t="shared" si="1"/>
        <v>395013</v>
      </c>
      <c r="G9" s="46">
        <v>134959000</v>
      </c>
      <c r="H9" s="46">
        <f t="shared" si="2"/>
        <v>134959</v>
      </c>
      <c r="I9" s="46"/>
      <c r="J9" s="46"/>
      <c r="K9" s="46"/>
      <c r="M9" t="s">
        <v>61</v>
      </c>
      <c r="N9" t="s">
        <v>21</v>
      </c>
    </row>
    <row r="10" spans="1:14" ht="12.75">
      <c r="A10" t="s">
        <v>27</v>
      </c>
      <c r="B10" t="s">
        <v>44</v>
      </c>
      <c r="C10" s="46">
        <v>2317862000</v>
      </c>
      <c r="D10" s="46">
        <f t="shared" si="0"/>
        <v>2317862</v>
      </c>
      <c r="E10" s="46">
        <v>5454323000</v>
      </c>
      <c r="F10" s="46">
        <f t="shared" si="1"/>
        <v>5454323</v>
      </c>
      <c r="G10" s="46">
        <v>475886000</v>
      </c>
      <c r="H10" s="46">
        <f t="shared" si="2"/>
        <v>475886</v>
      </c>
      <c r="I10" s="46"/>
      <c r="J10" s="46"/>
      <c r="K10" s="46"/>
      <c r="M10" t="s">
        <v>66</v>
      </c>
      <c r="N10" t="s">
        <v>20</v>
      </c>
    </row>
    <row r="11" spans="1:14" ht="12.75">
      <c r="A11" t="s">
        <v>27</v>
      </c>
      <c r="B11" t="s">
        <v>91</v>
      </c>
      <c r="C11" s="46">
        <v>624238000</v>
      </c>
      <c r="D11" s="46">
        <f t="shared" si="0"/>
        <v>624238</v>
      </c>
      <c r="E11" s="46">
        <v>654845000</v>
      </c>
      <c r="F11" s="46">
        <f t="shared" si="1"/>
        <v>654845</v>
      </c>
      <c r="G11" s="46">
        <v>56952000</v>
      </c>
      <c r="H11" s="46">
        <f t="shared" si="2"/>
        <v>56952</v>
      </c>
      <c r="I11" s="46"/>
      <c r="J11" s="46"/>
      <c r="K11" s="46"/>
      <c r="M11" t="s">
        <v>67</v>
      </c>
      <c r="N11" t="s">
        <v>21</v>
      </c>
    </row>
    <row r="12" spans="1:14" ht="12.75">
      <c r="A12" t="s">
        <v>27</v>
      </c>
      <c r="B12" t="s">
        <v>280</v>
      </c>
      <c r="C12" s="46">
        <v>1722328000</v>
      </c>
      <c r="D12" s="46">
        <f t="shared" si="0"/>
        <v>1722328</v>
      </c>
      <c r="E12" s="46">
        <v>2228959000</v>
      </c>
      <c r="F12" s="46">
        <f t="shared" si="1"/>
        <v>2228959</v>
      </c>
      <c r="G12" s="46">
        <v>406474000</v>
      </c>
      <c r="H12" s="46">
        <f t="shared" si="2"/>
        <v>406474</v>
      </c>
      <c r="I12" s="46"/>
      <c r="K12" s="46"/>
      <c r="M12" t="s">
        <v>70</v>
      </c>
      <c r="N12" t="s">
        <v>21</v>
      </c>
    </row>
    <row r="13" spans="1:14" ht="12.75">
      <c r="A13" t="s">
        <v>27</v>
      </c>
      <c r="B13" t="s">
        <v>281</v>
      </c>
      <c r="C13" s="46">
        <v>331927000</v>
      </c>
      <c r="D13" s="46">
        <f t="shared" si="0"/>
        <v>331927</v>
      </c>
      <c r="E13" s="46">
        <v>342303000</v>
      </c>
      <c r="F13" s="46">
        <f t="shared" si="1"/>
        <v>342303</v>
      </c>
      <c r="G13" s="46">
        <v>0</v>
      </c>
      <c r="H13" s="46">
        <f t="shared" si="2"/>
        <v>0</v>
      </c>
      <c r="I13" s="46"/>
      <c r="J13" s="46"/>
      <c r="K13" s="46"/>
      <c r="M13" t="s">
        <v>73</v>
      </c>
      <c r="N13" t="s">
        <v>19</v>
      </c>
    </row>
    <row r="14" spans="1:14" ht="12.75">
      <c r="A14" t="s">
        <v>27</v>
      </c>
      <c r="B14" t="s">
        <v>195</v>
      </c>
      <c r="C14" s="46">
        <v>56087000</v>
      </c>
      <c r="D14" s="46">
        <f t="shared" si="0"/>
        <v>56087</v>
      </c>
      <c r="E14" s="46">
        <v>112236000</v>
      </c>
      <c r="F14" s="46">
        <f t="shared" si="1"/>
        <v>112236</v>
      </c>
      <c r="G14" s="46">
        <v>3750000</v>
      </c>
      <c r="H14" s="46">
        <f t="shared" si="2"/>
        <v>3750</v>
      </c>
      <c r="I14" s="46"/>
      <c r="J14" s="46"/>
      <c r="K14" s="46"/>
      <c r="M14" t="s">
        <v>75</v>
      </c>
      <c r="N14" t="s">
        <v>20</v>
      </c>
    </row>
    <row r="15" spans="1:14" ht="12.75">
      <c r="A15" t="s">
        <v>27</v>
      </c>
      <c r="B15" t="s">
        <v>282</v>
      </c>
      <c r="C15" s="46">
        <v>350564000</v>
      </c>
      <c r="D15" s="46">
        <f t="shared" si="0"/>
        <v>350564</v>
      </c>
      <c r="E15" s="46">
        <v>285702000</v>
      </c>
      <c r="F15" s="46">
        <f t="shared" si="1"/>
        <v>285702</v>
      </c>
      <c r="G15" s="46">
        <v>27511000</v>
      </c>
      <c r="H15" s="46">
        <f t="shared" si="2"/>
        <v>27511</v>
      </c>
      <c r="I15" s="46"/>
      <c r="J15" s="46"/>
      <c r="K15" s="46"/>
      <c r="M15" t="s">
        <v>77</v>
      </c>
      <c r="N15" t="s">
        <v>20</v>
      </c>
    </row>
    <row r="16" spans="1:14" ht="12.75">
      <c r="A16" t="s">
        <v>27</v>
      </c>
      <c r="B16" t="s">
        <v>86</v>
      </c>
      <c r="C16" s="46">
        <v>13247000</v>
      </c>
      <c r="D16" s="46">
        <f t="shared" si="0"/>
        <v>13247</v>
      </c>
      <c r="E16" s="46">
        <v>27583000</v>
      </c>
      <c r="F16" s="46">
        <f t="shared" si="1"/>
        <v>27583</v>
      </c>
      <c r="G16" s="46">
        <v>0</v>
      </c>
      <c r="H16" s="46">
        <f t="shared" si="2"/>
        <v>0</v>
      </c>
      <c r="I16" s="46"/>
      <c r="J16" s="46"/>
      <c r="K16" s="46"/>
      <c r="M16" t="s">
        <v>78</v>
      </c>
      <c r="N16" t="s">
        <v>21</v>
      </c>
    </row>
    <row r="17" spans="1:14" ht="12.75">
      <c r="A17" t="s">
        <v>27</v>
      </c>
      <c r="B17" t="s">
        <v>98</v>
      </c>
      <c r="C17" s="46">
        <v>508309000</v>
      </c>
      <c r="D17" s="46">
        <f t="shared" si="0"/>
        <v>508309</v>
      </c>
      <c r="E17" s="46">
        <v>565845000</v>
      </c>
      <c r="F17" s="46">
        <f t="shared" si="1"/>
        <v>565845</v>
      </c>
      <c r="G17" s="46">
        <v>41516000</v>
      </c>
      <c r="H17" s="46">
        <f t="shared" si="2"/>
        <v>41516</v>
      </c>
      <c r="I17" s="46"/>
      <c r="J17" s="46"/>
      <c r="K17" s="46"/>
      <c r="M17" t="s">
        <v>80</v>
      </c>
      <c r="N17" t="s">
        <v>19</v>
      </c>
    </row>
    <row r="18" spans="1:14" ht="12.75">
      <c r="A18" t="s">
        <v>27</v>
      </c>
      <c r="B18" t="s">
        <v>154</v>
      </c>
      <c r="C18" s="46">
        <v>131344901000</v>
      </c>
      <c r="D18" s="46">
        <f t="shared" si="0"/>
        <v>131344901</v>
      </c>
      <c r="E18" s="46">
        <v>121311090000</v>
      </c>
      <c r="F18" s="46">
        <f t="shared" si="1"/>
        <v>121311090</v>
      </c>
      <c r="G18" s="46">
        <v>1249704000</v>
      </c>
      <c r="H18" s="46">
        <f t="shared" si="2"/>
        <v>1249704</v>
      </c>
      <c r="I18" s="46"/>
      <c r="K18" s="46"/>
      <c r="M18" t="s">
        <v>274</v>
      </c>
      <c r="N18" t="s">
        <v>20</v>
      </c>
    </row>
    <row r="19" spans="1:14" ht="12.75">
      <c r="A19" t="s">
        <v>27</v>
      </c>
      <c r="B19" t="s">
        <v>178</v>
      </c>
      <c r="C19" s="46">
        <v>139701000</v>
      </c>
      <c r="D19" s="46">
        <f t="shared" si="0"/>
        <v>139701</v>
      </c>
      <c r="E19" s="46">
        <v>285497000</v>
      </c>
      <c r="F19" s="46">
        <f t="shared" si="1"/>
        <v>285497</v>
      </c>
      <c r="G19" s="46">
        <v>65826000</v>
      </c>
      <c r="H19" s="46">
        <f t="shared" si="2"/>
        <v>65826</v>
      </c>
      <c r="I19" s="46"/>
      <c r="K19" s="46"/>
      <c r="M19" t="s">
        <v>96</v>
      </c>
      <c r="N19" t="s">
        <v>19</v>
      </c>
    </row>
    <row r="20" spans="1:14" ht="12.75">
      <c r="A20" t="s">
        <v>27</v>
      </c>
      <c r="B20" t="s">
        <v>283</v>
      </c>
      <c r="C20" s="46">
        <v>26500195000</v>
      </c>
      <c r="D20" s="46">
        <f t="shared" si="0"/>
        <v>26500195</v>
      </c>
      <c r="E20" s="46">
        <v>23797372000</v>
      </c>
      <c r="F20" s="46">
        <f t="shared" si="1"/>
        <v>23797372</v>
      </c>
      <c r="G20" s="46">
        <v>250930000</v>
      </c>
      <c r="H20" s="46">
        <f t="shared" si="2"/>
        <v>250930</v>
      </c>
      <c r="I20" s="46"/>
      <c r="J20" s="46"/>
      <c r="K20" s="46"/>
      <c r="M20" t="s">
        <v>99</v>
      </c>
      <c r="N20" t="s">
        <v>21</v>
      </c>
    </row>
    <row r="21" spans="1:14" ht="12.75">
      <c r="A21" t="s">
        <v>27</v>
      </c>
      <c r="B21" t="s">
        <v>284</v>
      </c>
      <c r="C21" s="46">
        <v>151246000</v>
      </c>
      <c r="D21" s="46">
        <f t="shared" si="0"/>
        <v>151246</v>
      </c>
      <c r="E21" s="46">
        <v>193102000</v>
      </c>
      <c r="F21" s="46">
        <f t="shared" si="1"/>
        <v>193102</v>
      </c>
      <c r="G21" s="46">
        <v>59897200</v>
      </c>
      <c r="H21" s="46">
        <f t="shared" si="2"/>
        <v>59897.2</v>
      </c>
      <c r="I21" s="46"/>
      <c r="J21" s="46"/>
      <c r="K21" s="46"/>
      <c r="M21" t="s">
        <v>104</v>
      </c>
      <c r="N21" t="s">
        <v>19</v>
      </c>
    </row>
    <row r="22" spans="1:14" ht="12.75">
      <c r="A22" t="s">
        <v>27</v>
      </c>
      <c r="B22" t="s">
        <v>94</v>
      </c>
      <c r="C22" s="46">
        <v>29271465000</v>
      </c>
      <c r="D22" s="46">
        <f t="shared" si="0"/>
        <v>29271465</v>
      </c>
      <c r="E22" s="46">
        <v>27371415000</v>
      </c>
      <c r="F22" s="46">
        <f t="shared" si="1"/>
        <v>27371415</v>
      </c>
      <c r="G22" s="46">
        <v>432879000</v>
      </c>
      <c r="H22" s="46">
        <f t="shared" si="2"/>
        <v>432879</v>
      </c>
      <c r="I22" s="46"/>
      <c r="J22" s="46"/>
      <c r="K22" s="46"/>
      <c r="M22" t="s">
        <v>114</v>
      </c>
      <c r="N22" t="s">
        <v>20</v>
      </c>
    </row>
    <row r="23" spans="1:14" ht="12.75">
      <c r="A23" t="s">
        <v>27</v>
      </c>
      <c r="B23" t="s">
        <v>123</v>
      </c>
      <c r="C23" s="46">
        <v>1705990000</v>
      </c>
      <c r="D23" s="46">
        <f t="shared" si="0"/>
        <v>1705990</v>
      </c>
      <c r="E23" s="46">
        <v>1594595000</v>
      </c>
      <c r="F23" s="46">
        <f t="shared" si="1"/>
        <v>1594595</v>
      </c>
      <c r="G23" s="46">
        <v>334264300</v>
      </c>
      <c r="H23" s="46">
        <f t="shared" si="2"/>
        <v>334264.3</v>
      </c>
      <c r="I23" s="46"/>
      <c r="J23" s="46"/>
      <c r="K23" s="46"/>
      <c r="M23" t="s">
        <v>275</v>
      </c>
      <c r="N23" t="s">
        <v>20</v>
      </c>
    </row>
    <row r="24" spans="1:14" ht="12.75">
      <c r="A24" t="s">
        <v>27</v>
      </c>
      <c r="B24" t="s">
        <v>137</v>
      </c>
      <c r="C24" s="46">
        <v>8368857000</v>
      </c>
      <c r="D24" s="46">
        <f t="shared" si="0"/>
        <v>8368857</v>
      </c>
      <c r="E24" s="46">
        <v>23338846000</v>
      </c>
      <c r="F24" s="46">
        <f t="shared" si="1"/>
        <v>23338846</v>
      </c>
      <c r="G24" s="46">
        <v>1514853900</v>
      </c>
      <c r="H24" s="46">
        <f t="shared" si="2"/>
        <v>1514853.9</v>
      </c>
      <c r="I24" s="46"/>
      <c r="J24" s="46"/>
      <c r="K24" s="46"/>
      <c r="M24" t="s">
        <v>140</v>
      </c>
      <c r="N24" t="s">
        <v>20</v>
      </c>
    </row>
    <row r="25" spans="1:14" ht="12.75">
      <c r="A25" t="s">
        <v>27</v>
      </c>
      <c r="B25" t="s">
        <v>182</v>
      </c>
      <c r="C25" s="46">
        <v>185262879000</v>
      </c>
      <c r="D25" s="46">
        <f t="shared" si="0"/>
        <v>185262879</v>
      </c>
      <c r="E25" s="46">
        <v>159128741000</v>
      </c>
      <c r="F25" s="46">
        <f t="shared" si="1"/>
        <v>159128741</v>
      </c>
      <c r="G25" s="46">
        <v>6519367500</v>
      </c>
      <c r="H25" s="46">
        <f t="shared" si="2"/>
        <v>6519367.5</v>
      </c>
      <c r="I25" s="46"/>
      <c r="J25" s="46"/>
      <c r="K25" s="46"/>
      <c r="M25" t="s">
        <v>153</v>
      </c>
      <c r="N25" t="s">
        <v>19</v>
      </c>
    </row>
    <row r="26" spans="1:14" ht="12.75">
      <c r="A26" t="s">
        <v>27</v>
      </c>
      <c r="B26" t="s">
        <v>149</v>
      </c>
      <c r="C26" s="46">
        <v>319300000</v>
      </c>
      <c r="D26" s="46">
        <f t="shared" si="0"/>
        <v>319300</v>
      </c>
      <c r="E26" s="46">
        <v>340254000</v>
      </c>
      <c r="F26" s="46">
        <f t="shared" si="1"/>
        <v>340254</v>
      </c>
      <c r="G26" s="46">
        <v>26204100</v>
      </c>
      <c r="H26" s="46">
        <f t="shared" si="2"/>
        <v>26204.1</v>
      </c>
      <c r="I26" s="46"/>
      <c r="J26" s="46"/>
      <c r="K26" s="46"/>
      <c r="M26" t="s">
        <v>160</v>
      </c>
      <c r="N26" t="s">
        <v>19</v>
      </c>
    </row>
    <row r="27" spans="1:14" ht="12.75">
      <c r="A27" t="s">
        <v>27</v>
      </c>
      <c r="B27" t="s">
        <v>151</v>
      </c>
      <c r="C27" s="46">
        <v>27450948000</v>
      </c>
      <c r="D27" s="46">
        <f t="shared" si="0"/>
        <v>27450948</v>
      </c>
      <c r="E27" s="46">
        <v>51510189000</v>
      </c>
      <c r="F27" s="46">
        <f t="shared" si="1"/>
        <v>51510189</v>
      </c>
      <c r="G27" s="46">
        <v>7868000</v>
      </c>
      <c r="H27" s="46">
        <f t="shared" si="2"/>
        <v>7868</v>
      </c>
      <c r="I27" s="46"/>
      <c r="J27" s="46"/>
      <c r="K27" s="46"/>
      <c r="M27" t="s">
        <v>162</v>
      </c>
      <c r="N27" t="s">
        <v>21</v>
      </c>
    </row>
    <row r="28" spans="1:14" ht="12.75">
      <c r="A28" t="s">
        <v>27</v>
      </c>
      <c r="B28" t="s">
        <v>285</v>
      </c>
      <c r="C28" s="46">
        <v>2667193000</v>
      </c>
      <c r="D28" s="46">
        <f t="shared" si="0"/>
        <v>2667193</v>
      </c>
      <c r="E28" s="46">
        <v>3297598000</v>
      </c>
      <c r="F28" s="46">
        <f t="shared" si="1"/>
        <v>3297598</v>
      </c>
      <c r="G28" s="46">
        <v>36447000</v>
      </c>
      <c r="H28" s="46">
        <f t="shared" si="2"/>
        <v>36447</v>
      </c>
      <c r="I28" s="46"/>
      <c r="J28" s="46"/>
      <c r="K28" s="46"/>
      <c r="M28" t="s">
        <v>171</v>
      </c>
      <c r="N28" t="s">
        <v>20</v>
      </c>
    </row>
    <row r="29" spans="1:14" ht="12.75">
      <c r="A29" t="s">
        <v>27</v>
      </c>
      <c r="B29" t="s">
        <v>186</v>
      </c>
      <c r="C29" s="46">
        <v>11517638000</v>
      </c>
      <c r="D29" s="46">
        <f t="shared" si="0"/>
        <v>11517638</v>
      </c>
      <c r="E29" s="46">
        <v>8771936000</v>
      </c>
      <c r="F29" s="46">
        <f t="shared" si="1"/>
        <v>8771936</v>
      </c>
      <c r="G29" s="46">
        <v>0</v>
      </c>
      <c r="H29" s="46">
        <f t="shared" si="2"/>
        <v>0</v>
      </c>
      <c r="I29" s="46"/>
      <c r="J29" s="46"/>
      <c r="K29" s="46"/>
      <c r="M29" t="s">
        <v>269</v>
      </c>
      <c r="N29" t="s">
        <v>21</v>
      </c>
    </row>
    <row r="30" spans="1:14" ht="12.75">
      <c r="A30" t="s">
        <v>27</v>
      </c>
      <c r="B30" t="s">
        <v>286</v>
      </c>
      <c r="C30" s="46">
        <v>40935000</v>
      </c>
      <c r="D30" s="46">
        <f t="shared" si="0"/>
        <v>40935</v>
      </c>
      <c r="E30" s="46">
        <v>78376000</v>
      </c>
      <c r="F30" s="46">
        <f t="shared" si="1"/>
        <v>78376</v>
      </c>
      <c r="G30" s="46">
        <v>7429000</v>
      </c>
      <c r="H30" s="46">
        <f t="shared" si="2"/>
        <v>7429</v>
      </c>
      <c r="I30" s="46"/>
      <c r="J30" s="46"/>
      <c r="K30" s="46"/>
      <c r="M30" t="s">
        <v>190</v>
      </c>
      <c r="N30" t="s">
        <v>20</v>
      </c>
    </row>
    <row r="31" spans="1:14" ht="12.75">
      <c r="A31" t="s">
        <v>27</v>
      </c>
      <c r="B31" t="s">
        <v>65</v>
      </c>
      <c r="C31" s="46">
        <v>21154793000</v>
      </c>
      <c r="D31" s="46">
        <f t="shared" si="0"/>
        <v>21154793</v>
      </c>
      <c r="E31" s="46">
        <v>20036599000</v>
      </c>
      <c r="F31" s="46">
        <f t="shared" si="1"/>
        <v>20036599</v>
      </c>
      <c r="G31" s="46">
        <v>118412000</v>
      </c>
      <c r="H31" s="46">
        <f t="shared" si="2"/>
        <v>118412</v>
      </c>
      <c r="I31" s="46"/>
      <c r="J31" s="46"/>
      <c r="K31" s="46"/>
      <c r="M31" t="s">
        <v>196</v>
      </c>
      <c r="N31" t="s">
        <v>21</v>
      </c>
    </row>
    <row r="32" spans="1:14" ht="12.75">
      <c r="A32" t="s">
        <v>27</v>
      </c>
      <c r="B32" t="s">
        <v>287</v>
      </c>
      <c r="C32" s="46">
        <v>733385000</v>
      </c>
      <c r="D32" s="46">
        <f t="shared" si="0"/>
        <v>733385</v>
      </c>
      <c r="E32" s="46">
        <v>951257000</v>
      </c>
      <c r="F32" s="46">
        <f t="shared" si="1"/>
        <v>951257</v>
      </c>
      <c r="G32" s="46">
        <v>100604000</v>
      </c>
      <c r="H32" s="46">
        <f t="shared" si="2"/>
        <v>100604</v>
      </c>
      <c r="I32" s="46"/>
      <c r="J32" s="46"/>
      <c r="K32" s="46"/>
      <c r="M32" t="s">
        <v>199</v>
      </c>
      <c r="N32" t="s">
        <v>21</v>
      </c>
    </row>
    <row r="33" spans="1:11" ht="12.75">
      <c r="A33" t="s">
        <v>27</v>
      </c>
      <c r="B33" t="s">
        <v>118</v>
      </c>
      <c r="C33" s="46">
        <v>599391000</v>
      </c>
      <c r="D33" s="46">
        <f t="shared" si="0"/>
        <v>599391</v>
      </c>
      <c r="E33" s="46">
        <v>988213000</v>
      </c>
      <c r="F33" s="46">
        <f t="shared" si="1"/>
        <v>988213</v>
      </c>
      <c r="G33" s="46">
        <v>29232000</v>
      </c>
      <c r="H33" s="46">
        <f t="shared" si="2"/>
        <v>29232</v>
      </c>
      <c r="I33" s="46"/>
      <c r="K33" s="46"/>
    </row>
    <row r="34" spans="1:11" ht="12.75">
      <c r="A34" t="s">
        <v>27</v>
      </c>
      <c r="B34" t="s">
        <v>72</v>
      </c>
      <c r="C34" s="46">
        <v>61736654000</v>
      </c>
      <c r="D34" s="46">
        <f t="shared" si="0"/>
        <v>61736654</v>
      </c>
      <c r="E34" s="46">
        <v>60032647000</v>
      </c>
      <c r="F34" s="46">
        <f t="shared" si="1"/>
        <v>60032647</v>
      </c>
      <c r="G34" s="46">
        <v>778469000</v>
      </c>
      <c r="H34" s="46">
        <f t="shared" si="2"/>
        <v>778469</v>
      </c>
      <c r="I34" s="46"/>
      <c r="J34" s="46"/>
      <c r="K34" s="46"/>
    </row>
    <row r="35" spans="1:13" ht="12.75">
      <c r="A35" t="s">
        <v>27</v>
      </c>
      <c r="B35" t="s">
        <v>138</v>
      </c>
      <c r="C35" s="46">
        <v>422886000</v>
      </c>
      <c r="D35" s="46">
        <f t="shared" si="0"/>
        <v>422886</v>
      </c>
      <c r="E35" s="46">
        <v>764053000</v>
      </c>
      <c r="F35" s="46">
        <f t="shared" si="1"/>
        <v>764053</v>
      </c>
      <c r="G35" s="46">
        <v>92216300</v>
      </c>
      <c r="H35" s="46">
        <f t="shared" si="2"/>
        <v>92216.3</v>
      </c>
      <c r="I35" s="46"/>
      <c r="J35" s="29"/>
      <c r="K35" s="32" t="s">
        <v>31</v>
      </c>
      <c r="L35" s="30"/>
      <c r="M35" s="31"/>
    </row>
    <row r="36" spans="1:13" ht="12.75">
      <c r="A36" t="s">
        <v>27</v>
      </c>
      <c r="B36" t="s">
        <v>288</v>
      </c>
      <c r="C36" s="46">
        <v>232066000</v>
      </c>
      <c r="D36" s="46">
        <f t="shared" si="0"/>
        <v>232066</v>
      </c>
      <c r="E36" s="46">
        <v>333263000</v>
      </c>
      <c r="F36" s="46">
        <f t="shared" si="1"/>
        <v>333263</v>
      </c>
      <c r="G36" s="46">
        <v>0</v>
      </c>
      <c r="H36" s="46">
        <f t="shared" si="2"/>
        <v>0</v>
      </c>
      <c r="I36" s="46"/>
      <c r="J36" s="32" t="s">
        <v>218</v>
      </c>
      <c r="K36" s="29" t="s">
        <v>30</v>
      </c>
      <c r="L36" s="42" t="s">
        <v>307</v>
      </c>
      <c r="M36" s="35" t="s">
        <v>308</v>
      </c>
    </row>
    <row r="37" spans="1:13" ht="12.75">
      <c r="A37" t="s">
        <v>27</v>
      </c>
      <c r="B37" t="s">
        <v>203</v>
      </c>
      <c r="C37" s="46">
        <v>22080000</v>
      </c>
      <c r="D37" s="46">
        <f t="shared" si="0"/>
        <v>22080</v>
      </c>
      <c r="E37" s="46">
        <v>21600000</v>
      </c>
      <c r="F37" s="46">
        <f t="shared" si="1"/>
        <v>21600</v>
      </c>
      <c r="G37" s="46">
        <v>0.013</v>
      </c>
      <c r="H37" s="46">
        <f t="shared" si="2"/>
        <v>1.3E-05</v>
      </c>
      <c r="I37" s="46"/>
      <c r="J37" s="29" t="s">
        <v>27</v>
      </c>
      <c r="K37" s="36">
        <v>597998857.000718</v>
      </c>
      <c r="L37" s="63">
        <v>605685418</v>
      </c>
      <c r="M37" s="65">
        <v>17984882.000012998</v>
      </c>
    </row>
    <row r="38" spans="1:13" ht="12.75">
      <c r="A38" s="62" t="s">
        <v>27</v>
      </c>
      <c r="B38" s="62" t="s">
        <v>79</v>
      </c>
      <c r="C38" s="62">
        <v>213734</v>
      </c>
      <c r="D38" s="46">
        <f aca="true" t="shared" si="3" ref="D38:D60">C38/2</f>
        <v>106867</v>
      </c>
      <c r="E38" s="62">
        <v>972978</v>
      </c>
      <c r="F38" s="62">
        <f aca="true" t="shared" si="4" ref="F38:F60">E38/2</f>
        <v>486489</v>
      </c>
      <c r="G38" s="62">
        <v>13238</v>
      </c>
      <c r="H38" s="62">
        <f aca="true" t="shared" si="5" ref="H38:H60">G38/2</f>
        <v>6619</v>
      </c>
      <c r="I38" s="46"/>
      <c r="J38" s="33" t="s">
        <v>19</v>
      </c>
      <c r="K38" s="38">
        <v>11096682754</v>
      </c>
      <c r="L38" s="46">
        <v>12408436578</v>
      </c>
      <c r="M38" s="66">
        <v>791965260.8000001</v>
      </c>
    </row>
    <row r="39" spans="1:13" ht="12.75">
      <c r="A39" s="62" t="s">
        <v>27</v>
      </c>
      <c r="B39" s="62" t="s">
        <v>277</v>
      </c>
      <c r="C39" s="62">
        <v>3466</v>
      </c>
      <c r="D39" s="46">
        <f t="shared" si="3"/>
        <v>1733</v>
      </c>
      <c r="E39" s="62">
        <v>108404</v>
      </c>
      <c r="F39" s="62">
        <f t="shared" si="4"/>
        <v>54202</v>
      </c>
      <c r="G39" s="62">
        <v>0</v>
      </c>
      <c r="H39" s="62">
        <f t="shared" si="5"/>
        <v>0</v>
      </c>
      <c r="I39" s="46"/>
      <c r="J39" s="33" t="s">
        <v>20</v>
      </c>
      <c r="K39" s="38">
        <v>1649515259</v>
      </c>
      <c r="L39" s="46">
        <v>3254774797</v>
      </c>
      <c r="M39" s="66">
        <v>147817756.39999998</v>
      </c>
    </row>
    <row r="40" spans="1:13" ht="12.75">
      <c r="A40" s="62" t="s">
        <v>27</v>
      </c>
      <c r="B40" s="62" t="s">
        <v>139</v>
      </c>
      <c r="C40" s="62">
        <v>25314</v>
      </c>
      <c r="D40" s="46">
        <f t="shared" si="3"/>
        <v>12657</v>
      </c>
      <c r="E40" s="62">
        <v>553610</v>
      </c>
      <c r="F40" s="62">
        <f t="shared" si="4"/>
        <v>276805</v>
      </c>
      <c r="G40" s="62">
        <v>14764.8</v>
      </c>
      <c r="H40" s="62">
        <f t="shared" si="5"/>
        <v>7382.4</v>
      </c>
      <c r="I40" s="46"/>
      <c r="J40" s="33" t="s">
        <v>21</v>
      </c>
      <c r="K40" s="38">
        <v>5740539203</v>
      </c>
      <c r="L40" s="46">
        <v>5971968966</v>
      </c>
      <c r="M40" s="66">
        <v>271438320</v>
      </c>
    </row>
    <row r="41" spans="1:13" ht="12.75">
      <c r="A41" s="62" t="s">
        <v>27</v>
      </c>
      <c r="B41" s="62" t="s">
        <v>279</v>
      </c>
      <c r="C41" s="62">
        <v>337980</v>
      </c>
      <c r="D41" s="46">
        <f t="shared" si="3"/>
        <v>168990</v>
      </c>
      <c r="E41" s="62">
        <v>271956</v>
      </c>
      <c r="F41" s="62">
        <f t="shared" si="4"/>
        <v>135978</v>
      </c>
      <c r="G41" s="62">
        <v>0</v>
      </c>
      <c r="H41" s="62">
        <f t="shared" si="5"/>
        <v>0</v>
      </c>
      <c r="I41" s="46"/>
      <c r="J41" s="33" t="s">
        <v>276</v>
      </c>
      <c r="K41" s="38">
        <v>2579621</v>
      </c>
      <c r="L41" s="46">
        <v>2591013</v>
      </c>
      <c r="M41" s="66">
        <v>483512</v>
      </c>
    </row>
    <row r="42" spans="1:13" ht="12.75">
      <c r="A42" s="62" t="s">
        <v>27</v>
      </c>
      <c r="B42" s="62" t="s">
        <v>191</v>
      </c>
      <c r="C42" s="62">
        <v>837668</v>
      </c>
      <c r="D42" s="46">
        <f t="shared" si="3"/>
        <v>418834</v>
      </c>
      <c r="E42" s="62">
        <v>891078</v>
      </c>
      <c r="F42" s="62">
        <f t="shared" si="4"/>
        <v>445539</v>
      </c>
      <c r="G42" s="62">
        <v>108676</v>
      </c>
      <c r="H42" s="62">
        <f t="shared" si="5"/>
        <v>54338</v>
      </c>
      <c r="I42" s="46"/>
      <c r="J42" s="33" t="s">
        <v>6</v>
      </c>
      <c r="K42" s="38">
        <v>38544539560</v>
      </c>
      <c r="L42" s="46">
        <v>58295622699</v>
      </c>
      <c r="M42" s="66">
        <v>1369392111.7000003</v>
      </c>
    </row>
    <row r="43" spans="1:13" ht="12.75">
      <c r="A43" s="62" t="s">
        <v>27</v>
      </c>
      <c r="B43" s="62" t="s">
        <v>41</v>
      </c>
      <c r="C43" s="62">
        <v>625042</v>
      </c>
      <c r="D43" s="46">
        <f t="shared" si="3"/>
        <v>312521</v>
      </c>
      <c r="E43" s="62">
        <v>514150</v>
      </c>
      <c r="F43" s="62">
        <f t="shared" si="4"/>
        <v>257075</v>
      </c>
      <c r="G43" s="62">
        <v>142064</v>
      </c>
      <c r="H43" s="62">
        <f t="shared" si="5"/>
        <v>71032</v>
      </c>
      <c r="I43" s="46"/>
      <c r="J43" s="33" t="s">
        <v>7</v>
      </c>
      <c r="K43" s="38">
        <v>3371268338</v>
      </c>
      <c r="L43" s="46">
        <v>9369634363</v>
      </c>
      <c r="M43" s="66">
        <v>368925156.3</v>
      </c>
    </row>
    <row r="44" spans="1:13" ht="12.75">
      <c r="A44" s="62" t="s">
        <v>27</v>
      </c>
      <c r="B44" s="62" t="s">
        <v>44</v>
      </c>
      <c r="C44" s="62">
        <v>2305196</v>
      </c>
      <c r="D44" s="46">
        <f t="shared" si="3"/>
        <v>1152598</v>
      </c>
      <c r="E44" s="62">
        <v>7090248</v>
      </c>
      <c r="F44" s="62">
        <f t="shared" si="4"/>
        <v>3545124</v>
      </c>
      <c r="G44" s="62">
        <v>499010</v>
      </c>
      <c r="H44" s="62">
        <f t="shared" si="5"/>
        <v>249505</v>
      </c>
      <c r="I44" s="46"/>
      <c r="J44" s="33" t="s">
        <v>28</v>
      </c>
      <c r="K44" s="38">
        <v>214787916.000261</v>
      </c>
      <c r="L44" s="46">
        <v>303614205</v>
      </c>
      <c r="M44" s="66">
        <v>31622480.200000003</v>
      </c>
    </row>
    <row r="45" spans="1:13" ht="12.75">
      <c r="A45" s="62" t="s">
        <v>27</v>
      </c>
      <c r="B45" s="62" t="s">
        <v>91</v>
      </c>
      <c r="C45" s="62">
        <v>296082</v>
      </c>
      <c r="D45" s="46">
        <f t="shared" si="3"/>
        <v>148041</v>
      </c>
      <c r="E45" s="62">
        <v>377556</v>
      </c>
      <c r="F45" s="62">
        <f t="shared" si="4"/>
        <v>188778</v>
      </c>
      <c r="G45" s="62">
        <v>39486</v>
      </c>
      <c r="H45" s="62">
        <f t="shared" si="5"/>
        <v>19743</v>
      </c>
      <c r="I45" s="46"/>
      <c r="J45" s="33" t="s">
        <v>32</v>
      </c>
      <c r="K45" s="38">
        <v>131325466</v>
      </c>
      <c r="L45" s="46">
        <v>197849362</v>
      </c>
      <c r="M45" s="66">
        <v>284893.1</v>
      </c>
    </row>
    <row r="46" spans="1:13" ht="12.75">
      <c r="A46" s="62" t="s">
        <v>27</v>
      </c>
      <c r="B46" s="62" t="s">
        <v>280</v>
      </c>
      <c r="C46" s="62">
        <v>44100</v>
      </c>
      <c r="D46" s="46">
        <f t="shared" si="3"/>
        <v>22050</v>
      </c>
      <c r="E46" s="62">
        <v>95998</v>
      </c>
      <c r="F46" s="62">
        <f t="shared" si="4"/>
        <v>47999</v>
      </c>
      <c r="G46" s="62">
        <v>8828</v>
      </c>
      <c r="H46" s="62">
        <f t="shared" si="5"/>
        <v>4414</v>
      </c>
      <c r="I46" s="46"/>
      <c r="J46" s="34" t="s">
        <v>29</v>
      </c>
      <c r="K46" s="40">
        <v>61349236974.00098</v>
      </c>
      <c r="L46" s="64">
        <v>90410177401</v>
      </c>
      <c r="M46" s="67">
        <v>2999914372.5000134</v>
      </c>
    </row>
    <row r="47" spans="1:9" ht="12.75">
      <c r="A47" s="62" t="s">
        <v>27</v>
      </c>
      <c r="B47" s="62" t="s">
        <v>98</v>
      </c>
      <c r="C47" s="62">
        <v>315886</v>
      </c>
      <c r="D47" s="46">
        <f t="shared" si="3"/>
        <v>157943</v>
      </c>
      <c r="E47" s="62">
        <v>336332</v>
      </c>
      <c r="F47" s="62">
        <f t="shared" si="4"/>
        <v>168166</v>
      </c>
      <c r="G47" s="62">
        <v>13026</v>
      </c>
      <c r="H47" s="62">
        <f t="shared" si="5"/>
        <v>6513</v>
      </c>
      <c r="I47" s="46"/>
    </row>
    <row r="48" spans="1:9" ht="12.75">
      <c r="A48" s="62" t="s">
        <v>27</v>
      </c>
      <c r="B48" s="62" t="s">
        <v>154</v>
      </c>
      <c r="C48" s="62">
        <v>28175436</v>
      </c>
      <c r="D48" s="46">
        <f t="shared" si="3"/>
        <v>14087718</v>
      </c>
      <c r="E48" s="62">
        <v>26993802</v>
      </c>
      <c r="F48" s="62">
        <f t="shared" si="4"/>
        <v>13496901</v>
      </c>
      <c r="G48" s="62">
        <v>265520</v>
      </c>
      <c r="H48" s="62">
        <f t="shared" si="5"/>
        <v>132760</v>
      </c>
      <c r="I48" s="46"/>
    </row>
    <row r="49" spans="1:13" ht="12.75">
      <c r="A49" s="62" t="s">
        <v>27</v>
      </c>
      <c r="B49" s="62" t="s">
        <v>283</v>
      </c>
      <c r="C49" s="62">
        <v>13517220</v>
      </c>
      <c r="D49" s="46">
        <f t="shared" si="3"/>
        <v>6758610</v>
      </c>
      <c r="E49" s="62">
        <v>10752266</v>
      </c>
      <c r="F49" s="62">
        <f t="shared" si="4"/>
        <v>5376133</v>
      </c>
      <c r="G49" s="62">
        <v>200</v>
      </c>
      <c r="H49" s="62">
        <f t="shared" si="5"/>
        <v>100</v>
      </c>
      <c r="I49" s="46"/>
      <c r="J49" t="s">
        <v>218</v>
      </c>
      <c r="K49" t="s">
        <v>30</v>
      </c>
      <c r="L49" t="s">
        <v>307</v>
      </c>
      <c r="M49" t="s">
        <v>308</v>
      </c>
    </row>
    <row r="50" spans="1:13" ht="12.75">
      <c r="A50" s="62" t="s">
        <v>27</v>
      </c>
      <c r="B50" s="62" t="s">
        <v>94</v>
      </c>
      <c r="C50" s="62">
        <v>9288516</v>
      </c>
      <c r="D50" s="46">
        <f t="shared" si="3"/>
        <v>4644258</v>
      </c>
      <c r="E50" s="62">
        <v>9650852</v>
      </c>
      <c r="F50" s="62">
        <f t="shared" si="4"/>
        <v>4825426</v>
      </c>
      <c r="G50" s="62">
        <v>14400</v>
      </c>
      <c r="H50" s="62">
        <f t="shared" si="5"/>
        <v>7200</v>
      </c>
      <c r="I50" s="46"/>
      <c r="J50" s="49" t="s">
        <v>6</v>
      </c>
      <c r="K50" s="28">
        <v>38544539.56</v>
      </c>
      <c r="L50" s="28">
        <v>58295622.699</v>
      </c>
      <c r="M50" s="28">
        <v>1369392.1117000002</v>
      </c>
    </row>
    <row r="51" spans="1:13" ht="12.75">
      <c r="A51" s="62" t="s">
        <v>27</v>
      </c>
      <c r="B51" s="62" t="s">
        <v>123</v>
      </c>
      <c r="C51" s="62">
        <v>456000</v>
      </c>
      <c r="D51" s="46">
        <f t="shared" si="3"/>
        <v>228000</v>
      </c>
      <c r="E51" s="62">
        <v>584076</v>
      </c>
      <c r="F51" s="62">
        <f t="shared" si="4"/>
        <v>292038</v>
      </c>
      <c r="G51" s="62">
        <v>155012.2</v>
      </c>
      <c r="H51" s="62">
        <f t="shared" si="5"/>
        <v>77506.1</v>
      </c>
      <c r="I51" s="46"/>
      <c r="J51" t="s">
        <v>21</v>
      </c>
      <c r="K51" s="28">
        <v>5740539.203</v>
      </c>
      <c r="L51" s="28">
        <v>5971968.966</v>
      </c>
      <c r="M51" s="28">
        <v>271438.32</v>
      </c>
    </row>
    <row r="52" spans="1:13" ht="12.75">
      <c r="A52" s="62" t="s">
        <v>27</v>
      </c>
      <c r="B52" s="62" t="s">
        <v>137</v>
      </c>
      <c r="C52" s="62">
        <v>4180536</v>
      </c>
      <c r="D52" s="46">
        <f t="shared" si="3"/>
        <v>2090268</v>
      </c>
      <c r="E52" s="62">
        <v>10893884</v>
      </c>
      <c r="F52" s="62">
        <f t="shared" si="4"/>
        <v>5446942</v>
      </c>
      <c r="G52" s="62">
        <v>915658</v>
      </c>
      <c r="H52" s="62">
        <f t="shared" si="5"/>
        <v>457829</v>
      </c>
      <c r="I52" s="46"/>
      <c r="J52" t="s">
        <v>20</v>
      </c>
      <c r="K52" s="28">
        <v>1649515.259</v>
      </c>
      <c r="L52" s="28">
        <v>3254774.797</v>
      </c>
      <c r="M52" s="28">
        <v>147817.75639999998</v>
      </c>
    </row>
    <row r="53" spans="1:13" ht="12.75">
      <c r="A53" s="62" t="s">
        <v>27</v>
      </c>
      <c r="B53" s="62" t="s">
        <v>182</v>
      </c>
      <c r="C53" s="62">
        <v>69228394</v>
      </c>
      <c r="D53" s="46">
        <f t="shared" si="3"/>
        <v>34614197</v>
      </c>
      <c r="E53" s="62">
        <v>62853538</v>
      </c>
      <c r="F53" s="62">
        <f t="shared" si="4"/>
        <v>31426769</v>
      </c>
      <c r="G53" s="62">
        <v>4230307.2</v>
      </c>
      <c r="H53" s="62">
        <f t="shared" si="5"/>
        <v>2115153.6</v>
      </c>
      <c r="I53" s="46"/>
      <c r="J53" s="49" t="s">
        <v>7</v>
      </c>
      <c r="K53" s="28">
        <v>3371268.338</v>
      </c>
      <c r="L53" s="28">
        <v>9369634.363</v>
      </c>
      <c r="M53" s="28">
        <v>368925.15630000003</v>
      </c>
    </row>
    <row r="54" spans="1:13" ht="12.75">
      <c r="A54" s="62" t="s">
        <v>27</v>
      </c>
      <c r="B54" s="62" t="s">
        <v>151</v>
      </c>
      <c r="C54" s="62">
        <v>51852</v>
      </c>
      <c r="D54" s="46">
        <f t="shared" si="3"/>
        <v>25926</v>
      </c>
      <c r="E54" s="62">
        <v>218176</v>
      </c>
      <c r="F54" s="62">
        <f t="shared" si="4"/>
        <v>109088</v>
      </c>
      <c r="G54" s="62">
        <v>20000</v>
      </c>
      <c r="H54" s="62">
        <f t="shared" si="5"/>
        <v>10000</v>
      </c>
      <c r="I54" s="46"/>
      <c r="J54" s="49" t="s">
        <v>28</v>
      </c>
      <c r="K54" s="28">
        <v>214787.916000261</v>
      </c>
      <c r="L54" s="28">
        <v>303614.205</v>
      </c>
      <c r="M54" s="28">
        <v>31622.4802</v>
      </c>
    </row>
    <row r="55" spans="1:13" ht="12.75">
      <c r="A55" s="62" t="s">
        <v>27</v>
      </c>
      <c r="B55" s="62" t="s">
        <v>285</v>
      </c>
      <c r="C55" s="62">
        <v>1929590</v>
      </c>
      <c r="D55" s="46">
        <f t="shared" si="3"/>
        <v>964795</v>
      </c>
      <c r="E55" s="62">
        <v>2128568</v>
      </c>
      <c r="F55" s="62">
        <f t="shared" si="4"/>
        <v>1064284</v>
      </c>
      <c r="G55" s="62">
        <v>35514</v>
      </c>
      <c r="H55" s="62">
        <f t="shared" si="5"/>
        <v>17757</v>
      </c>
      <c r="I55" s="46"/>
      <c r="J55" t="s">
        <v>19</v>
      </c>
      <c r="K55" s="28">
        <v>11099262.375</v>
      </c>
      <c r="L55" s="28">
        <v>12411027.591</v>
      </c>
      <c r="M55" s="28">
        <v>792448.7728</v>
      </c>
    </row>
    <row r="56" spans="1:13" ht="12.75">
      <c r="A56" s="62" t="s">
        <v>27</v>
      </c>
      <c r="B56" s="62" t="s">
        <v>65</v>
      </c>
      <c r="C56" s="62">
        <v>155074</v>
      </c>
      <c r="D56" s="46">
        <f t="shared" si="3"/>
        <v>77537</v>
      </c>
      <c r="E56" s="62">
        <v>152292</v>
      </c>
      <c r="F56" s="62">
        <f t="shared" si="4"/>
        <v>76146</v>
      </c>
      <c r="G56" s="62">
        <v>3044</v>
      </c>
      <c r="H56" s="62">
        <f t="shared" si="5"/>
        <v>1522</v>
      </c>
      <c r="I56" s="46"/>
      <c r="J56" t="s">
        <v>27</v>
      </c>
      <c r="K56" s="28">
        <v>597998.857000718</v>
      </c>
      <c r="L56" s="28">
        <v>605685.418</v>
      </c>
      <c r="M56" s="28">
        <v>17984.882000012996</v>
      </c>
    </row>
    <row r="57" spans="1:13" ht="12.75">
      <c r="A57" s="62" t="s">
        <v>27</v>
      </c>
      <c r="B57" s="62" t="s">
        <v>287</v>
      </c>
      <c r="C57" s="62">
        <v>50424</v>
      </c>
      <c r="D57" s="46">
        <f t="shared" si="3"/>
        <v>25212</v>
      </c>
      <c r="E57" s="62">
        <v>43614</v>
      </c>
      <c r="F57" s="62">
        <f t="shared" si="4"/>
        <v>21807</v>
      </c>
      <c r="G57" s="62">
        <v>18264</v>
      </c>
      <c r="H57" s="62">
        <f t="shared" si="5"/>
        <v>9132</v>
      </c>
      <c r="I57" s="46"/>
      <c r="J57" s="49" t="s">
        <v>32</v>
      </c>
      <c r="K57" s="28">
        <v>131325.466</v>
      </c>
      <c r="L57" s="28">
        <v>197849.362</v>
      </c>
      <c r="M57" s="28">
        <v>284.8931</v>
      </c>
    </row>
    <row r="58" spans="1:13" ht="12.75">
      <c r="A58" s="62" t="s">
        <v>27</v>
      </c>
      <c r="B58" s="62" t="s">
        <v>118</v>
      </c>
      <c r="C58" s="62">
        <v>80616</v>
      </c>
      <c r="D58" s="46">
        <f t="shared" si="3"/>
        <v>40308</v>
      </c>
      <c r="E58" s="62">
        <v>132770</v>
      </c>
      <c r="F58" s="62">
        <f t="shared" si="4"/>
        <v>66385</v>
      </c>
      <c r="G58" s="62">
        <v>0</v>
      </c>
      <c r="H58" s="62">
        <f t="shared" si="5"/>
        <v>0</v>
      </c>
      <c r="I58" s="46"/>
      <c r="J58" s="49" t="s">
        <v>29</v>
      </c>
      <c r="K58" s="28">
        <v>61349236.97400098</v>
      </c>
      <c r="L58" s="28">
        <v>90410177.40100001</v>
      </c>
      <c r="M58" s="28">
        <f>SUM(M50:M57)</f>
        <v>2999914.372500013</v>
      </c>
    </row>
    <row r="59" spans="1:11" ht="12.75">
      <c r="A59" s="62" t="s">
        <v>27</v>
      </c>
      <c r="B59" s="62" t="s">
        <v>72</v>
      </c>
      <c r="C59" s="62">
        <v>13682144</v>
      </c>
      <c r="D59" s="46">
        <f t="shared" si="3"/>
        <v>6841072</v>
      </c>
      <c r="E59" s="62">
        <v>18518560</v>
      </c>
      <c r="F59" s="62">
        <f t="shared" si="4"/>
        <v>9259280</v>
      </c>
      <c r="G59" s="62">
        <v>859516</v>
      </c>
      <c r="H59" s="62">
        <f t="shared" si="5"/>
        <v>429758</v>
      </c>
      <c r="I59" s="46"/>
      <c r="J59" s="46"/>
      <c r="K59" s="46"/>
    </row>
    <row r="60" spans="1:11" ht="12.75">
      <c r="A60" s="62" t="s">
        <v>27</v>
      </c>
      <c r="B60" s="62" t="s">
        <v>138</v>
      </c>
      <c r="C60" s="62">
        <v>286742</v>
      </c>
      <c r="D60" s="46">
        <f t="shared" si="3"/>
        <v>143371</v>
      </c>
      <c r="E60" s="62">
        <v>507076</v>
      </c>
      <c r="F60" s="62">
        <f t="shared" si="4"/>
        <v>253538</v>
      </c>
      <c r="G60" s="62">
        <v>69116.8</v>
      </c>
      <c r="H60" s="62">
        <f t="shared" si="5"/>
        <v>34558.4</v>
      </c>
      <c r="I60" s="46"/>
      <c r="J60" s="46"/>
      <c r="K60" s="46"/>
    </row>
    <row r="61" spans="1:11" ht="12.75">
      <c r="A61" t="s">
        <v>7</v>
      </c>
      <c r="B61" t="s">
        <v>271</v>
      </c>
      <c r="C61" s="46">
        <v>67605000</v>
      </c>
      <c r="D61" s="46">
        <f aca="true" t="shared" si="6" ref="D61:D105">C61/1000</f>
        <v>67605</v>
      </c>
      <c r="E61" s="46">
        <v>90449000</v>
      </c>
      <c r="F61" s="46">
        <f aca="true" t="shared" si="7" ref="F61:F105">E61/1000</f>
        <v>90449</v>
      </c>
      <c r="G61" s="46">
        <v>0</v>
      </c>
      <c r="H61" s="46">
        <f aca="true" t="shared" si="8" ref="H61:H105">G61/1000</f>
        <v>0</v>
      </c>
      <c r="I61" s="46"/>
      <c r="J61" s="46"/>
      <c r="K61" s="46"/>
    </row>
    <row r="62" spans="1:11" ht="12.75">
      <c r="A62" t="s">
        <v>21</v>
      </c>
      <c r="B62" t="s">
        <v>262</v>
      </c>
      <c r="C62" s="46">
        <v>860798000</v>
      </c>
      <c r="D62" s="46">
        <f t="shared" si="6"/>
        <v>860798</v>
      </c>
      <c r="E62" s="46">
        <v>1283229000</v>
      </c>
      <c r="F62" s="46">
        <f t="shared" si="7"/>
        <v>1283229</v>
      </c>
      <c r="G62" s="46">
        <v>65549200</v>
      </c>
      <c r="H62" s="46">
        <f t="shared" si="8"/>
        <v>65549.2</v>
      </c>
      <c r="I62" s="46"/>
      <c r="J62" s="46"/>
      <c r="K62" s="46"/>
    </row>
    <row r="63" spans="1:11" ht="12.75">
      <c r="A63" t="s">
        <v>21</v>
      </c>
      <c r="B63" t="s">
        <v>61</v>
      </c>
      <c r="C63" s="46">
        <v>2558292719000</v>
      </c>
      <c r="D63" s="46">
        <f t="shared" si="6"/>
        <v>2558292719</v>
      </c>
      <c r="E63" s="46">
        <v>2608998157000</v>
      </c>
      <c r="F63" s="46">
        <f t="shared" si="7"/>
        <v>2608998157</v>
      </c>
      <c r="G63" s="46">
        <v>77257263400</v>
      </c>
      <c r="H63" s="46">
        <f t="shared" si="8"/>
        <v>77257263.4</v>
      </c>
      <c r="I63" s="46"/>
      <c r="J63" s="46"/>
      <c r="K63" s="46"/>
    </row>
    <row r="64" spans="1:11" ht="12.75">
      <c r="A64" t="s">
        <v>20</v>
      </c>
      <c r="B64" t="s">
        <v>171</v>
      </c>
      <c r="C64" s="46">
        <v>90618008000</v>
      </c>
      <c r="D64" s="46">
        <f t="shared" si="6"/>
        <v>90618008</v>
      </c>
      <c r="E64" s="46">
        <v>99521635000</v>
      </c>
      <c r="F64" s="46">
        <f t="shared" si="7"/>
        <v>99521635</v>
      </c>
      <c r="G64" s="46">
        <v>8485666800</v>
      </c>
      <c r="H64" s="46">
        <f t="shared" si="8"/>
        <v>8485666.8</v>
      </c>
      <c r="I64" s="46"/>
      <c r="J64" s="46"/>
      <c r="K64" s="46"/>
    </row>
    <row r="65" spans="1:11" ht="12.75">
      <c r="A65" t="s">
        <v>21</v>
      </c>
      <c r="B65" t="s">
        <v>269</v>
      </c>
      <c r="C65" s="46">
        <v>164336000</v>
      </c>
      <c r="D65" s="46">
        <f t="shared" si="6"/>
        <v>164336</v>
      </c>
      <c r="E65" s="46">
        <v>647497000</v>
      </c>
      <c r="F65" s="46">
        <f t="shared" si="7"/>
        <v>647497</v>
      </c>
      <c r="G65" s="46">
        <v>61610200</v>
      </c>
      <c r="H65" s="46">
        <f t="shared" si="8"/>
        <v>61610.2</v>
      </c>
      <c r="I65" s="46"/>
      <c r="J65" s="46"/>
      <c r="K65" s="46"/>
    </row>
    <row r="66" spans="1:11" ht="12.75">
      <c r="A66" t="s">
        <v>20</v>
      </c>
      <c r="B66" t="s">
        <v>261</v>
      </c>
      <c r="C66" s="46">
        <v>266427000</v>
      </c>
      <c r="D66" s="46">
        <f t="shared" si="6"/>
        <v>266427</v>
      </c>
      <c r="E66" s="46">
        <v>509036000</v>
      </c>
      <c r="F66" s="46">
        <f t="shared" si="7"/>
        <v>509036</v>
      </c>
      <c r="G66" s="46">
        <v>0</v>
      </c>
      <c r="H66" s="46">
        <f t="shared" si="8"/>
        <v>0</v>
      </c>
      <c r="I66" s="46"/>
      <c r="J66" s="46"/>
      <c r="K66" s="46"/>
    </row>
    <row r="67" spans="1:11" ht="12.75">
      <c r="A67" t="s">
        <v>20</v>
      </c>
      <c r="B67" t="s">
        <v>42</v>
      </c>
      <c r="C67" s="46">
        <v>3889524000</v>
      </c>
      <c r="D67" s="46">
        <f t="shared" si="6"/>
        <v>3889524</v>
      </c>
      <c r="E67" s="46">
        <v>1706999000</v>
      </c>
      <c r="F67" s="46">
        <f t="shared" si="7"/>
        <v>1706999</v>
      </c>
      <c r="G67" s="46">
        <v>13166400</v>
      </c>
      <c r="H67" s="46">
        <f t="shared" si="8"/>
        <v>13166.4</v>
      </c>
      <c r="I67" s="46"/>
      <c r="J67" s="46"/>
      <c r="K67" s="46"/>
    </row>
    <row r="68" spans="1:11" ht="12.75">
      <c r="A68" t="s">
        <v>276</v>
      </c>
      <c r="B68" t="s">
        <v>58</v>
      </c>
      <c r="C68" s="46">
        <v>38158000</v>
      </c>
      <c r="D68" s="46">
        <f t="shared" si="6"/>
        <v>38158</v>
      </c>
      <c r="E68" s="46">
        <v>116202000</v>
      </c>
      <c r="F68" s="46">
        <f t="shared" si="7"/>
        <v>116202</v>
      </c>
      <c r="G68" s="46">
        <v>0</v>
      </c>
      <c r="H68" s="46">
        <f t="shared" si="8"/>
        <v>0</v>
      </c>
      <c r="I68" s="46"/>
      <c r="J68" s="46"/>
      <c r="K68" s="46"/>
    </row>
    <row r="69" spans="1:11" ht="12.75">
      <c r="A69" t="s">
        <v>19</v>
      </c>
      <c r="B69" t="s">
        <v>73</v>
      </c>
      <c r="C69" s="46">
        <v>143808601000</v>
      </c>
      <c r="D69" s="46">
        <f t="shared" si="6"/>
        <v>143808601</v>
      </c>
      <c r="E69" s="46">
        <v>235543968000</v>
      </c>
      <c r="F69" s="46">
        <f t="shared" si="7"/>
        <v>235543968</v>
      </c>
      <c r="G69" s="46">
        <v>19202633100</v>
      </c>
      <c r="H69" s="46">
        <f t="shared" si="8"/>
        <v>19202633.1</v>
      </c>
      <c r="I69" s="46"/>
      <c r="J69" s="46"/>
      <c r="K69" s="46"/>
    </row>
    <row r="70" spans="1:11" ht="12.75">
      <c r="A70" t="s">
        <v>20</v>
      </c>
      <c r="B70" t="s">
        <v>77</v>
      </c>
      <c r="C70" s="46">
        <v>118593000</v>
      </c>
      <c r="D70" s="46">
        <f t="shared" si="6"/>
        <v>118593</v>
      </c>
      <c r="E70" s="46">
        <v>238138000</v>
      </c>
      <c r="F70" s="46">
        <f t="shared" si="7"/>
        <v>238138</v>
      </c>
      <c r="G70" s="46">
        <v>0</v>
      </c>
      <c r="H70" s="46">
        <f t="shared" si="8"/>
        <v>0</v>
      </c>
      <c r="I70" s="46"/>
      <c r="K70" s="46"/>
    </row>
    <row r="71" spans="1:11" ht="12.75">
      <c r="A71" t="s">
        <v>19</v>
      </c>
      <c r="B71" t="s">
        <v>84</v>
      </c>
      <c r="C71" s="46">
        <v>8508035121000</v>
      </c>
      <c r="D71" s="46">
        <f t="shared" si="6"/>
        <v>8508035121</v>
      </c>
      <c r="E71" s="46">
        <v>9706389673000</v>
      </c>
      <c r="F71" s="46">
        <f t="shared" si="7"/>
        <v>9706389673</v>
      </c>
      <c r="G71" s="46">
        <v>603530442200</v>
      </c>
      <c r="H71" s="46">
        <f t="shared" si="8"/>
        <v>603530442.2</v>
      </c>
      <c r="I71" s="46"/>
      <c r="K71" s="46"/>
    </row>
    <row r="72" spans="1:11" ht="12.75">
      <c r="A72" t="s">
        <v>19</v>
      </c>
      <c r="B72" t="s">
        <v>266</v>
      </c>
      <c r="C72" s="46">
        <v>24398000</v>
      </c>
      <c r="D72" s="46">
        <f t="shared" si="6"/>
        <v>24398</v>
      </c>
      <c r="E72" s="46">
        <v>85669000</v>
      </c>
      <c r="F72" s="46">
        <f t="shared" si="7"/>
        <v>85669</v>
      </c>
      <c r="G72" s="46">
        <v>0</v>
      </c>
      <c r="H72" s="46">
        <f t="shared" si="8"/>
        <v>0</v>
      </c>
      <c r="I72" s="46"/>
      <c r="K72" s="46"/>
    </row>
    <row r="73" spans="1:11" ht="12.75">
      <c r="A73" t="s">
        <v>19</v>
      </c>
      <c r="B73" t="s">
        <v>160</v>
      </c>
      <c r="C73" s="46">
        <v>299434005000</v>
      </c>
      <c r="D73" s="46">
        <f t="shared" si="6"/>
        <v>299434005</v>
      </c>
      <c r="E73" s="46">
        <v>253144229000</v>
      </c>
      <c r="F73" s="46">
        <f t="shared" si="7"/>
        <v>253144229</v>
      </c>
      <c r="G73" s="46">
        <v>13077385100</v>
      </c>
      <c r="H73" s="46">
        <f t="shared" si="8"/>
        <v>13077385.1</v>
      </c>
      <c r="I73" s="46"/>
      <c r="J73" s="46"/>
      <c r="K73" s="46"/>
    </row>
    <row r="74" spans="1:11" ht="12.75">
      <c r="A74" t="s">
        <v>21</v>
      </c>
      <c r="B74" t="s">
        <v>162</v>
      </c>
      <c r="C74" s="46">
        <v>971307315000</v>
      </c>
      <c r="D74" s="46">
        <f t="shared" si="6"/>
        <v>971307315</v>
      </c>
      <c r="E74" s="46">
        <v>1001232239000</v>
      </c>
      <c r="F74" s="46">
        <f t="shared" si="7"/>
        <v>1001232239</v>
      </c>
      <c r="G74" s="46">
        <v>59747709600</v>
      </c>
      <c r="H74" s="46">
        <f t="shared" si="8"/>
        <v>59747709.6</v>
      </c>
      <c r="I74" s="46"/>
      <c r="J74" s="46"/>
      <c r="K74" s="46"/>
    </row>
    <row r="75" spans="1:11" ht="12.75">
      <c r="A75" t="s">
        <v>20</v>
      </c>
      <c r="B75" t="s">
        <v>177</v>
      </c>
      <c r="C75" s="46">
        <v>55470000</v>
      </c>
      <c r="D75" s="46">
        <f t="shared" si="6"/>
        <v>55470</v>
      </c>
      <c r="E75" s="46">
        <v>130571000</v>
      </c>
      <c r="F75" s="46">
        <f t="shared" si="7"/>
        <v>130571</v>
      </c>
      <c r="G75" s="46">
        <v>9533000</v>
      </c>
      <c r="H75" s="46">
        <f t="shared" si="8"/>
        <v>9533</v>
      </c>
      <c r="I75" s="46"/>
      <c r="J75" s="46"/>
      <c r="K75" s="46"/>
    </row>
    <row r="76" spans="1:11" ht="12.75">
      <c r="A76" t="s">
        <v>20</v>
      </c>
      <c r="B76" t="s">
        <v>268</v>
      </c>
      <c r="C76" s="46">
        <v>639738000</v>
      </c>
      <c r="D76" s="46">
        <f t="shared" si="6"/>
        <v>639738</v>
      </c>
      <c r="E76" s="46">
        <v>1184971000</v>
      </c>
      <c r="F76" s="46">
        <f t="shared" si="7"/>
        <v>1184971</v>
      </c>
      <c r="G76" s="46">
        <v>64687000</v>
      </c>
      <c r="H76" s="46">
        <f t="shared" si="8"/>
        <v>64687</v>
      </c>
      <c r="I76" s="46"/>
      <c r="K76" s="46"/>
    </row>
    <row r="77" spans="1:11" ht="12.75">
      <c r="A77" t="s">
        <v>21</v>
      </c>
      <c r="B77" t="s">
        <v>45</v>
      </c>
      <c r="C77" s="46">
        <v>95717881000</v>
      </c>
      <c r="D77" s="46">
        <f t="shared" si="6"/>
        <v>95717881</v>
      </c>
      <c r="E77" s="46">
        <v>23326064000</v>
      </c>
      <c r="F77" s="46">
        <f t="shared" si="7"/>
        <v>23326064</v>
      </c>
      <c r="G77" s="46">
        <v>1211637000</v>
      </c>
      <c r="H77" s="46">
        <f t="shared" si="8"/>
        <v>1211637</v>
      </c>
      <c r="I77" s="46"/>
      <c r="J77" s="46"/>
      <c r="K77" s="46"/>
    </row>
    <row r="78" spans="1:11" ht="12.75">
      <c r="A78" t="s">
        <v>19</v>
      </c>
      <c r="B78" t="s">
        <v>80</v>
      </c>
      <c r="C78" s="46">
        <v>48196127000</v>
      </c>
      <c r="D78" s="46">
        <f t="shared" si="6"/>
        <v>48196127</v>
      </c>
      <c r="E78" s="46">
        <v>54963707000</v>
      </c>
      <c r="F78" s="46">
        <f t="shared" si="7"/>
        <v>54963707</v>
      </c>
      <c r="G78" s="46">
        <v>5494185500</v>
      </c>
      <c r="H78" s="46">
        <f t="shared" si="8"/>
        <v>5494185.5</v>
      </c>
      <c r="I78" s="46"/>
      <c r="K78" s="46"/>
    </row>
    <row r="79" spans="1:11" ht="12.75">
      <c r="A79" t="s">
        <v>19</v>
      </c>
      <c r="B79" t="s">
        <v>96</v>
      </c>
      <c r="C79" s="46">
        <v>181447924000</v>
      </c>
      <c r="D79" s="46">
        <f t="shared" si="6"/>
        <v>181447924</v>
      </c>
      <c r="E79" s="46">
        <v>149242048000</v>
      </c>
      <c r="F79" s="46">
        <f t="shared" si="7"/>
        <v>149242048</v>
      </c>
      <c r="G79" s="46">
        <v>19277749900</v>
      </c>
      <c r="H79" s="46">
        <f t="shared" si="8"/>
        <v>19277749.9</v>
      </c>
      <c r="I79" s="46"/>
      <c r="J79" s="46"/>
      <c r="K79" s="46"/>
    </row>
    <row r="80" spans="1:11" ht="12.75">
      <c r="A80" t="s">
        <v>19</v>
      </c>
      <c r="B80" t="s">
        <v>104</v>
      </c>
      <c r="C80" s="46">
        <v>91604518000</v>
      </c>
      <c r="D80" s="46">
        <f t="shared" si="6"/>
        <v>91604518</v>
      </c>
      <c r="E80" s="46">
        <v>33664243000</v>
      </c>
      <c r="F80" s="46">
        <f t="shared" si="7"/>
        <v>33664243</v>
      </c>
      <c r="G80" s="46">
        <v>7489825800</v>
      </c>
      <c r="H80" s="46">
        <f t="shared" si="8"/>
        <v>7489825.8</v>
      </c>
      <c r="I80" s="46"/>
      <c r="K80" s="46"/>
    </row>
    <row r="81" spans="1:11" ht="12.75">
      <c r="A81" t="s">
        <v>19</v>
      </c>
      <c r="B81" t="s">
        <v>153</v>
      </c>
      <c r="C81" s="46">
        <v>11389681000</v>
      </c>
      <c r="D81" s="46">
        <f t="shared" si="6"/>
        <v>11389681</v>
      </c>
      <c r="E81" s="46">
        <v>19759536000</v>
      </c>
      <c r="F81" s="46">
        <f t="shared" si="7"/>
        <v>19759536</v>
      </c>
      <c r="G81" s="46">
        <v>1220252700</v>
      </c>
      <c r="H81" s="46">
        <f t="shared" si="8"/>
        <v>1220252.7</v>
      </c>
      <c r="I81" s="46"/>
      <c r="J81" s="46"/>
      <c r="K81" s="46"/>
    </row>
    <row r="82" spans="1:11" ht="12.75">
      <c r="A82" t="s">
        <v>21</v>
      </c>
      <c r="B82" t="s">
        <v>59</v>
      </c>
      <c r="C82" s="46">
        <v>6641235000</v>
      </c>
      <c r="D82" s="46">
        <f t="shared" si="6"/>
        <v>6641235</v>
      </c>
      <c r="E82" s="46">
        <v>6554508000</v>
      </c>
      <c r="F82" s="46">
        <f t="shared" si="7"/>
        <v>6554508</v>
      </c>
      <c r="G82" s="46">
        <v>75518300</v>
      </c>
      <c r="H82" s="46">
        <f t="shared" si="8"/>
        <v>75518.3</v>
      </c>
      <c r="I82" s="46"/>
      <c r="J82" s="46"/>
      <c r="K82" s="46"/>
    </row>
    <row r="83" spans="1:11" ht="12.75">
      <c r="A83" t="s">
        <v>19</v>
      </c>
      <c r="B83" t="s">
        <v>264</v>
      </c>
      <c r="C83" s="46">
        <v>232626000</v>
      </c>
      <c r="D83" s="46">
        <f t="shared" si="6"/>
        <v>232626</v>
      </c>
      <c r="E83" s="46">
        <v>384639000</v>
      </c>
      <c r="F83" s="46">
        <f t="shared" si="7"/>
        <v>384639</v>
      </c>
      <c r="G83" s="46">
        <v>21842000</v>
      </c>
      <c r="H83" s="46">
        <f t="shared" si="8"/>
        <v>21842</v>
      </c>
      <c r="I83" s="46"/>
      <c r="J83" s="46"/>
      <c r="K83" s="46"/>
    </row>
    <row r="84" spans="1:11" ht="12.75">
      <c r="A84" t="s">
        <v>19</v>
      </c>
      <c r="B84" t="s">
        <v>265</v>
      </c>
      <c r="C84" s="46">
        <v>43596000</v>
      </c>
      <c r="D84" s="46">
        <f t="shared" si="6"/>
        <v>43596</v>
      </c>
      <c r="E84" s="46">
        <v>72086000</v>
      </c>
      <c r="F84" s="46">
        <f t="shared" si="7"/>
        <v>72086</v>
      </c>
      <c r="G84" s="46">
        <v>7034000</v>
      </c>
      <c r="H84" s="46">
        <f t="shared" si="8"/>
        <v>7034</v>
      </c>
      <c r="I84" s="46"/>
      <c r="K84" s="46"/>
    </row>
    <row r="85" spans="1:11" ht="12.75">
      <c r="A85" t="s">
        <v>20</v>
      </c>
      <c r="B85" t="s">
        <v>267</v>
      </c>
      <c r="C85" s="46">
        <v>17588000</v>
      </c>
      <c r="D85" s="46">
        <f t="shared" si="6"/>
        <v>17588</v>
      </c>
      <c r="E85" s="46">
        <v>28596000</v>
      </c>
      <c r="F85" s="46">
        <f t="shared" si="7"/>
        <v>28596</v>
      </c>
      <c r="G85" s="46">
        <v>0</v>
      </c>
      <c r="H85" s="46">
        <f t="shared" si="8"/>
        <v>0</v>
      </c>
      <c r="I85" s="46"/>
      <c r="K85" s="46"/>
    </row>
    <row r="86" spans="1:11" ht="12.75">
      <c r="A86" t="s">
        <v>21</v>
      </c>
      <c r="B86" t="s">
        <v>187</v>
      </c>
      <c r="C86" s="46">
        <v>403388000</v>
      </c>
      <c r="D86" s="46">
        <f t="shared" si="6"/>
        <v>403388</v>
      </c>
      <c r="E86" s="46">
        <v>679262000</v>
      </c>
      <c r="F86" s="46">
        <f t="shared" si="7"/>
        <v>679262</v>
      </c>
      <c r="G86" s="46">
        <v>15099000</v>
      </c>
      <c r="H86" s="46">
        <f t="shared" si="8"/>
        <v>15099</v>
      </c>
      <c r="I86" s="46"/>
      <c r="J86" s="46"/>
      <c r="K86" s="46"/>
    </row>
    <row r="87" spans="1:11" ht="12.75">
      <c r="A87" t="s">
        <v>21</v>
      </c>
      <c r="B87" t="s">
        <v>188</v>
      </c>
      <c r="C87" s="46">
        <v>27152000</v>
      </c>
      <c r="D87" s="46">
        <f t="shared" si="6"/>
        <v>27152</v>
      </c>
      <c r="E87" s="46">
        <v>68457000</v>
      </c>
      <c r="F87" s="46">
        <f t="shared" si="7"/>
        <v>68457</v>
      </c>
      <c r="G87" s="46">
        <v>3990000</v>
      </c>
      <c r="H87" s="46">
        <f t="shared" si="8"/>
        <v>3990</v>
      </c>
      <c r="I87" s="46"/>
      <c r="J87" s="46"/>
      <c r="K87" s="46"/>
    </row>
    <row r="88" spans="1:11" ht="12.75">
      <c r="A88" t="s">
        <v>20</v>
      </c>
      <c r="B88" t="s">
        <v>55</v>
      </c>
      <c r="C88" s="46">
        <v>1448439000</v>
      </c>
      <c r="D88" s="46">
        <f t="shared" si="6"/>
        <v>1448439</v>
      </c>
      <c r="E88" s="46">
        <v>2171047000</v>
      </c>
      <c r="F88" s="46">
        <f t="shared" si="7"/>
        <v>2171047</v>
      </c>
      <c r="G88" s="46">
        <v>207840000</v>
      </c>
      <c r="H88" s="46">
        <f t="shared" si="8"/>
        <v>207840</v>
      </c>
      <c r="I88" s="46"/>
      <c r="J88" s="46"/>
      <c r="K88" s="46"/>
    </row>
    <row r="89" spans="1:11" ht="12.75">
      <c r="A89" t="s">
        <v>20</v>
      </c>
      <c r="B89" t="s">
        <v>66</v>
      </c>
      <c r="C89" s="46">
        <v>323269115000</v>
      </c>
      <c r="D89" s="46">
        <f t="shared" si="6"/>
        <v>323269115</v>
      </c>
      <c r="E89" s="46">
        <v>1020622483000</v>
      </c>
      <c r="F89" s="46">
        <f t="shared" si="7"/>
        <v>1020622483</v>
      </c>
      <c r="G89" s="46">
        <v>28031133700</v>
      </c>
      <c r="H89" s="46">
        <f t="shared" si="8"/>
        <v>28031133.7</v>
      </c>
      <c r="I89" s="46"/>
      <c r="J89" s="46"/>
      <c r="K89" s="46"/>
    </row>
    <row r="90" spans="1:8" ht="12.75">
      <c r="A90" t="s">
        <v>19</v>
      </c>
      <c r="B90" t="s">
        <v>272</v>
      </c>
      <c r="C90" s="46">
        <v>82567000</v>
      </c>
      <c r="D90" s="46">
        <f t="shared" si="6"/>
        <v>82567</v>
      </c>
      <c r="E90" s="46">
        <v>268573000</v>
      </c>
      <c r="F90" s="46">
        <f t="shared" si="7"/>
        <v>268573</v>
      </c>
      <c r="G90" s="46">
        <v>25888900</v>
      </c>
      <c r="H90" s="46">
        <f t="shared" si="8"/>
        <v>25888.9</v>
      </c>
    </row>
    <row r="91" spans="1:8" ht="12.75">
      <c r="A91" t="s">
        <v>21</v>
      </c>
      <c r="B91" t="s">
        <v>165</v>
      </c>
      <c r="C91" s="46">
        <v>52252836000</v>
      </c>
      <c r="D91" s="46">
        <f t="shared" si="6"/>
        <v>52252836</v>
      </c>
      <c r="E91" s="46">
        <v>110161834000</v>
      </c>
      <c r="F91" s="46">
        <f t="shared" si="7"/>
        <v>110161834</v>
      </c>
      <c r="G91" s="46">
        <v>6716448400</v>
      </c>
      <c r="H91" s="46">
        <f t="shared" si="8"/>
        <v>6716448.4</v>
      </c>
    </row>
    <row r="92" spans="1:8" ht="12.75">
      <c r="A92" t="s">
        <v>21</v>
      </c>
      <c r="B92" t="s">
        <v>196</v>
      </c>
      <c r="C92" s="46">
        <v>109634648000</v>
      </c>
      <c r="D92" s="46">
        <f t="shared" si="6"/>
        <v>109634648</v>
      </c>
      <c r="E92" s="46">
        <v>13817951000</v>
      </c>
      <c r="F92" s="46">
        <f t="shared" si="7"/>
        <v>13817951</v>
      </c>
      <c r="G92" s="46">
        <v>1258258200</v>
      </c>
      <c r="H92" s="46">
        <f t="shared" si="8"/>
        <v>1258258.2</v>
      </c>
    </row>
    <row r="93" spans="1:8" ht="12.75">
      <c r="A93" t="s">
        <v>21</v>
      </c>
      <c r="B93" t="s">
        <v>199</v>
      </c>
      <c r="C93" s="46">
        <v>62112981000</v>
      </c>
      <c r="D93" s="46">
        <f t="shared" si="6"/>
        <v>62112981</v>
      </c>
      <c r="E93" s="46">
        <v>81594927000</v>
      </c>
      <c r="F93" s="46">
        <f t="shared" si="7"/>
        <v>81594927</v>
      </c>
      <c r="G93" s="46">
        <v>12486855500</v>
      </c>
      <c r="H93" s="46">
        <f t="shared" si="8"/>
        <v>12486855.5</v>
      </c>
    </row>
    <row r="94" spans="1:8" ht="12.75">
      <c r="A94" t="s">
        <v>276</v>
      </c>
      <c r="B94" t="s">
        <v>263</v>
      </c>
      <c r="C94" s="46">
        <v>2173352000</v>
      </c>
      <c r="D94" s="46">
        <f t="shared" si="6"/>
        <v>2173352</v>
      </c>
      <c r="E94" s="46">
        <v>1975397000</v>
      </c>
      <c r="F94" s="46">
        <f t="shared" si="7"/>
        <v>1975397</v>
      </c>
      <c r="G94" s="46">
        <v>413770000</v>
      </c>
      <c r="H94" s="46">
        <f t="shared" si="8"/>
        <v>413770</v>
      </c>
    </row>
    <row r="95" spans="1:8" ht="12.75">
      <c r="A95" t="s">
        <v>20</v>
      </c>
      <c r="B95" t="s">
        <v>75</v>
      </c>
      <c r="C95" s="46">
        <v>6328148000</v>
      </c>
      <c r="D95" s="46">
        <f t="shared" si="6"/>
        <v>6328148</v>
      </c>
      <c r="E95" s="46">
        <v>14428222000</v>
      </c>
      <c r="F95" s="46">
        <f t="shared" si="7"/>
        <v>14428222</v>
      </c>
      <c r="G95" s="46">
        <v>1297496800</v>
      </c>
      <c r="H95" s="46">
        <f t="shared" si="8"/>
        <v>1297496.8</v>
      </c>
    </row>
    <row r="96" spans="1:8" ht="12.75">
      <c r="A96" t="s">
        <v>20</v>
      </c>
      <c r="B96" t="s">
        <v>190</v>
      </c>
      <c r="C96" s="46">
        <v>35679683000</v>
      </c>
      <c r="D96" s="46">
        <f t="shared" si="6"/>
        <v>35679683</v>
      </c>
      <c r="E96" s="46">
        <v>20882500000</v>
      </c>
      <c r="F96" s="46">
        <f t="shared" si="7"/>
        <v>20882500</v>
      </c>
      <c r="G96" s="46">
        <v>3952817400</v>
      </c>
      <c r="H96" s="46">
        <f t="shared" si="8"/>
        <v>3952817.4</v>
      </c>
    </row>
    <row r="97" spans="1:8" ht="12.75">
      <c r="A97" t="s">
        <v>20</v>
      </c>
      <c r="B97" t="s">
        <v>52</v>
      </c>
      <c r="C97" s="46">
        <v>217378000</v>
      </c>
      <c r="D97" s="46">
        <f t="shared" si="6"/>
        <v>217378</v>
      </c>
      <c r="E97" s="46">
        <v>353227000</v>
      </c>
      <c r="F97" s="46">
        <f t="shared" si="7"/>
        <v>353227</v>
      </c>
      <c r="G97" s="46">
        <v>16507000</v>
      </c>
      <c r="H97" s="46">
        <f t="shared" si="8"/>
        <v>16507</v>
      </c>
    </row>
    <row r="98" spans="1:8" ht="12.75">
      <c r="A98" t="s">
        <v>21</v>
      </c>
      <c r="B98" t="s">
        <v>70</v>
      </c>
      <c r="C98" s="46">
        <v>512871338000</v>
      </c>
      <c r="D98" s="46">
        <f t="shared" si="6"/>
        <v>512871338</v>
      </c>
      <c r="E98" s="46">
        <v>715926880000</v>
      </c>
      <c r="F98" s="46">
        <f t="shared" si="7"/>
        <v>715926880</v>
      </c>
      <c r="G98" s="46">
        <v>43473314400</v>
      </c>
      <c r="H98" s="46">
        <f t="shared" si="8"/>
        <v>43473314.4</v>
      </c>
    </row>
    <row r="99" spans="1:8" ht="12.75">
      <c r="A99" t="s">
        <v>21</v>
      </c>
      <c r="B99" t="s">
        <v>78</v>
      </c>
      <c r="C99" s="46">
        <v>340934365000</v>
      </c>
      <c r="D99" s="46">
        <f t="shared" si="6"/>
        <v>340934365</v>
      </c>
      <c r="E99" s="46">
        <v>425227543000</v>
      </c>
      <c r="F99" s="46">
        <f t="shared" si="7"/>
        <v>425227543</v>
      </c>
      <c r="G99" s="46">
        <v>23771178700</v>
      </c>
      <c r="H99" s="46">
        <f t="shared" si="8"/>
        <v>23771178.7</v>
      </c>
    </row>
    <row r="100" spans="1:8" ht="12.75">
      <c r="A100" t="s">
        <v>21</v>
      </c>
      <c r="B100" t="s">
        <v>99</v>
      </c>
      <c r="C100" s="46">
        <v>769763000</v>
      </c>
      <c r="D100" s="46">
        <f t="shared" si="6"/>
        <v>769763</v>
      </c>
      <c r="E100" s="46">
        <v>2988936000</v>
      </c>
      <c r="F100" s="46">
        <f t="shared" si="7"/>
        <v>2988936</v>
      </c>
      <c r="G100" s="46">
        <v>201018100</v>
      </c>
      <c r="H100" s="46">
        <f t="shared" si="8"/>
        <v>201018.1</v>
      </c>
    </row>
    <row r="101" spans="1:8" ht="12.75">
      <c r="A101" t="s">
        <v>21</v>
      </c>
      <c r="B101" t="s">
        <v>102</v>
      </c>
      <c r="C101" s="46">
        <v>2713792000</v>
      </c>
      <c r="D101" s="46">
        <f t="shared" si="6"/>
        <v>2713792</v>
      </c>
      <c r="E101" s="46">
        <v>2845872000</v>
      </c>
      <c r="F101" s="46">
        <f t="shared" si="7"/>
        <v>2845872</v>
      </c>
      <c r="G101" s="46">
        <v>309369000</v>
      </c>
      <c r="H101" s="46">
        <f t="shared" si="8"/>
        <v>309369</v>
      </c>
    </row>
    <row r="102" spans="1:8" ht="12.75">
      <c r="A102" t="s">
        <v>20</v>
      </c>
      <c r="B102" t="s">
        <v>114</v>
      </c>
      <c r="C102" s="46">
        <v>10238015000</v>
      </c>
      <c r="D102" s="46">
        <f t="shared" si="6"/>
        <v>10238015</v>
      </c>
      <c r="E102" s="46">
        <v>18705674000</v>
      </c>
      <c r="F102" s="46">
        <f t="shared" si="7"/>
        <v>18705674</v>
      </c>
      <c r="G102" s="46">
        <v>1552519900</v>
      </c>
      <c r="H102" s="46">
        <f t="shared" si="8"/>
        <v>1552519.9</v>
      </c>
    </row>
    <row r="103" spans="1:8" ht="12.75">
      <c r="A103" t="s">
        <v>20</v>
      </c>
      <c r="B103" t="s">
        <v>273</v>
      </c>
      <c r="C103" s="46">
        <v>589359000</v>
      </c>
      <c r="D103" s="46">
        <f t="shared" si="6"/>
        <v>589359</v>
      </c>
      <c r="E103" s="46">
        <v>1001506000</v>
      </c>
      <c r="F103" s="46">
        <f t="shared" si="7"/>
        <v>1001506</v>
      </c>
      <c r="G103" s="46">
        <v>78525300</v>
      </c>
      <c r="H103" s="46">
        <f t="shared" si="8"/>
        <v>78525.3</v>
      </c>
    </row>
    <row r="104" spans="1:8" ht="12.75">
      <c r="A104" t="s">
        <v>20</v>
      </c>
      <c r="B104" t="s">
        <v>140</v>
      </c>
      <c r="C104" s="46">
        <v>935853999000</v>
      </c>
      <c r="D104" s="46">
        <f t="shared" si="6"/>
        <v>935853999</v>
      </c>
      <c r="E104" s="46">
        <v>1536648831000</v>
      </c>
      <c r="F104" s="46">
        <f t="shared" si="7"/>
        <v>1536648831</v>
      </c>
      <c r="G104" s="46">
        <v>80743400300</v>
      </c>
      <c r="H104" s="46">
        <f t="shared" si="8"/>
        <v>80743400.3</v>
      </c>
    </row>
    <row r="105" spans="1:8" ht="12.75">
      <c r="A105" t="s">
        <v>20</v>
      </c>
      <c r="B105" t="s">
        <v>270</v>
      </c>
      <c r="C105" s="46">
        <v>68698000</v>
      </c>
      <c r="D105" s="46">
        <f t="shared" si="6"/>
        <v>68698</v>
      </c>
      <c r="E105" s="46">
        <v>148516000</v>
      </c>
      <c r="F105" s="46">
        <f t="shared" si="7"/>
        <v>148516</v>
      </c>
      <c r="G105" s="46">
        <v>0</v>
      </c>
      <c r="H105" s="46">
        <f t="shared" si="8"/>
        <v>0</v>
      </c>
    </row>
    <row r="106" spans="1:8" ht="12.75">
      <c r="A106" t="s">
        <v>21</v>
      </c>
      <c r="B106" s="62" t="s">
        <v>262</v>
      </c>
      <c r="C106" s="62">
        <v>304288</v>
      </c>
      <c r="D106" s="46">
        <f aca="true" t="shared" si="9" ref="D106:D147">C106/2</f>
        <v>152144</v>
      </c>
      <c r="E106" s="62">
        <v>580892</v>
      </c>
      <c r="F106" s="62">
        <f aca="true" t="shared" si="10" ref="F106:F147">E106/2</f>
        <v>290446</v>
      </c>
      <c r="G106" s="62">
        <v>33344.4</v>
      </c>
      <c r="H106" s="62">
        <f aca="true" t="shared" si="11" ref="H106:H147">G106/2</f>
        <v>16672.2</v>
      </c>
    </row>
    <row r="107" spans="1:8" ht="12.75">
      <c r="A107" t="s">
        <v>21</v>
      </c>
      <c r="B107" s="62" t="s">
        <v>61</v>
      </c>
      <c r="C107" s="62">
        <v>1108118796</v>
      </c>
      <c r="D107" s="46">
        <f t="shared" si="9"/>
        <v>554059398</v>
      </c>
      <c r="E107" s="62">
        <v>997173452</v>
      </c>
      <c r="F107" s="62">
        <f t="shared" si="10"/>
        <v>498586726</v>
      </c>
      <c r="G107" s="62">
        <v>30389190.4</v>
      </c>
      <c r="H107" s="62">
        <f t="shared" si="11"/>
        <v>15194595.2</v>
      </c>
    </row>
    <row r="108" spans="1:8" ht="12.75">
      <c r="A108" t="s">
        <v>20</v>
      </c>
      <c r="B108" s="62" t="s">
        <v>171</v>
      </c>
      <c r="C108" s="62">
        <v>78192204</v>
      </c>
      <c r="D108" s="46">
        <f t="shared" si="9"/>
        <v>39096102</v>
      </c>
      <c r="E108" s="62">
        <v>65069584</v>
      </c>
      <c r="F108" s="62">
        <f t="shared" si="10"/>
        <v>32534792</v>
      </c>
      <c r="G108" s="62">
        <v>6137852.2</v>
      </c>
      <c r="H108" s="62">
        <f t="shared" si="11"/>
        <v>3068926.1</v>
      </c>
    </row>
    <row r="109" spans="1:8" ht="12.75">
      <c r="A109" t="s">
        <v>21</v>
      </c>
      <c r="B109" s="62" t="s">
        <v>269</v>
      </c>
      <c r="C109" s="62">
        <v>46190</v>
      </c>
      <c r="D109" s="46">
        <f t="shared" si="9"/>
        <v>23095</v>
      </c>
      <c r="E109" s="62">
        <v>79680</v>
      </c>
      <c r="F109" s="62">
        <f t="shared" si="10"/>
        <v>39840</v>
      </c>
      <c r="G109" s="62">
        <v>0</v>
      </c>
      <c r="H109" s="62">
        <f t="shared" si="11"/>
        <v>0</v>
      </c>
    </row>
    <row r="110" spans="1:8" ht="12.75">
      <c r="A110" t="s">
        <v>20</v>
      </c>
      <c r="B110" s="62" t="s">
        <v>261</v>
      </c>
      <c r="C110" s="62">
        <v>125578</v>
      </c>
      <c r="D110" s="46">
        <f t="shared" si="9"/>
        <v>62789</v>
      </c>
      <c r="E110" s="62">
        <v>305656</v>
      </c>
      <c r="F110" s="62">
        <f t="shared" si="10"/>
        <v>152828</v>
      </c>
      <c r="G110" s="62">
        <v>16760</v>
      </c>
      <c r="H110" s="62">
        <f t="shared" si="11"/>
        <v>8380</v>
      </c>
    </row>
    <row r="111" spans="1:8" ht="12.75">
      <c r="A111" t="s">
        <v>20</v>
      </c>
      <c r="B111" s="62" t="s">
        <v>42</v>
      </c>
      <c r="C111" s="62">
        <v>50620</v>
      </c>
      <c r="D111" s="46">
        <f t="shared" si="9"/>
        <v>25310</v>
      </c>
      <c r="E111" s="62">
        <v>92344</v>
      </c>
      <c r="F111" s="62">
        <f t="shared" si="10"/>
        <v>46172</v>
      </c>
      <c r="G111" s="62">
        <v>0</v>
      </c>
      <c r="H111" s="62">
        <f t="shared" si="11"/>
        <v>0</v>
      </c>
    </row>
    <row r="112" spans="1:8" ht="12.75">
      <c r="A112" t="s">
        <v>276</v>
      </c>
      <c r="B112" s="62" t="s">
        <v>58</v>
      </c>
      <c r="C112" s="62">
        <v>40988</v>
      </c>
      <c r="D112" s="46">
        <f t="shared" si="9"/>
        <v>20494</v>
      </c>
      <c r="E112" s="62">
        <v>214208</v>
      </c>
      <c r="F112" s="62">
        <f t="shared" si="10"/>
        <v>107104</v>
      </c>
      <c r="G112" s="62">
        <v>0</v>
      </c>
      <c r="H112" s="62">
        <f t="shared" si="11"/>
        <v>0</v>
      </c>
    </row>
    <row r="113" spans="1:8" ht="12.75">
      <c r="A113" t="s">
        <v>19</v>
      </c>
      <c r="B113" s="62" t="s">
        <v>73</v>
      </c>
      <c r="C113" s="62">
        <v>55428296</v>
      </c>
      <c r="D113" s="46">
        <f t="shared" si="9"/>
        <v>27714148</v>
      </c>
      <c r="E113" s="62">
        <v>572330138</v>
      </c>
      <c r="F113" s="62">
        <f t="shared" si="10"/>
        <v>286165069</v>
      </c>
      <c r="G113" s="62">
        <v>6860274.6</v>
      </c>
      <c r="H113" s="62">
        <f t="shared" si="11"/>
        <v>3430137.3</v>
      </c>
    </row>
    <row r="114" spans="1:8" ht="12.75">
      <c r="A114" t="s">
        <v>20</v>
      </c>
      <c r="B114" s="62" t="s">
        <v>77</v>
      </c>
      <c r="C114" s="62">
        <v>82356</v>
      </c>
      <c r="D114" s="46">
        <f t="shared" si="9"/>
        <v>41178</v>
      </c>
      <c r="E114" s="62">
        <v>153494</v>
      </c>
      <c r="F114" s="62">
        <f t="shared" si="10"/>
        <v>76747</v>
      </c>
      <c r="G114" s="62">
        <v>26372</v>
      </c>
      <c r="H114" s="62">
        <f t="shared" si="11"/>
        <v>13186</v>
      </c>
    </row>
    <row r="115" spans="1:8" ht="12.75">
      <c r="A115" t="s">
        <v>19</v>
      </c>
      <c r="B115" s="62" t="s">
        <v>84</v>
      </c>
      <c r="C115" s="62">
        <v>3237775110</v>
      </c>
      <c r="D115" s="46">
        <f t="shared" si="9"/>
        <v>1618887555</v>
      </c>
      <c r="E115" s="62">
        <v>3100303016</v>
      </c>
      <c r="F115" s="62">
        <f t="shared" si="10"/>
        <v>1550151508</v>
      </c>
      <c r="G115" s="62">
        <v>218275388.4</v>
      </c>
      <c r="H115" s="62">
        <f t="shared" si="11"/>
        <v>109137694.2</v>
      </c>
    </row>
    <row r="116" spans="1:8" ht="12.75">
      <c r="A116" t="s">
        <v>19</v>
      </c>
      <c r="B116" s="62" t="s">
        <v>266</v>
      </c>
      <c r="C116" s="62">
        <v>34038</v>
      </c>
      <c r="D116" s="46">
        <f t="shared" si="9"/>
        <v>17019</v>
      </c>
      <c r="E116" s="62">
        <v>122822</v>
      </c>
      <c r="F116" s="62">
        <f t="shared" si="10"/>
        <v>61411</v>
      </c>
      <c r="G116" s="62">
        <v>0</v>
      </c>
      <c r="H116" s="62">
        <f t="shared" si="11"/>
        <v>0</v>
      </c>
    </row>
    <row r="117" spans="1:8" ht="12.75">
      <c r="A117" t="s">
        <v>19</v>
      </c>
      <c r="B117" s="62" t="s">
        <v>160</v>
      </c>
      <c r="C117" s="62">
        <v>175724260</v>
      </c>
      <c r="D117" s="46">
        <f t="shared" si="9"/>
        <v>87862130</v>
      </c>
      <c r="E117" s="62">
        <v>136256490</v>
      </c>
      <c r="F117" s="62">
        <f t="shared" si="10"/>
        <v>68128245</v>
      </c>
      <c r="G117" s="62">
        <v>7589887.4</v>
      </c>
      <c r="H117" s="62">
        <f t="shared" si="11"/>
        <v>3794943.7</v>
      </c>
    </row>
    <row r="118" spans="1:8" ht="12.75">
      <c r="A118" t="s">
        <v>21</v>
      </c>
      <c r="B118" s="62" t="s">
        <v>162</v>
      </c>
      <c r="C118" s="62">
        <v>393504450</v>
      </c>
      <c r="D118" s="46">
        <f t="shared" si="9"/>
        <v>196752225</v>
      </c>
      <c r="E118" s="62">
        <v>399937746</v>
      </c>
      <c r="F118" s="62">
        <f t="shared" si="10"/>
        <v>199968873</v>
      </c>
      <c r="G118" s="62">
        <v>22629341.6</v>
      </c>
      <c r="H118" s="62">
        <f t="shared" si="11"/>
        <v>11314670.8</v>
      </c>
    </row>
    <row r="119" spans="1:8" ht="12.75">
      <c r="A119" t="s">
        <v>20</v>
      </c>
      <c r="B119" s="62" t="s">
        <v>177</v>
      </c>
      <c r="C119" s="62">
        <v>31444</v>
      </c>
      <c r="D119" s="46">
        <f t="shared" si="9"/>
        <v>15722</v>
      </c>
      <c r="E119" s="62">
        <v>60812</v>
      </c>
      <c r="F119" s="62">
        <f t="shared" si="10"/>
        <v>30406</v>
      </c>
      <c r="G119" s="62">
        <v>0</v>
      </c>
      <c r="H119" s="62">
        <f t="shared" si="11"/>
        <v>0</v>
      </c>
    </row>
    <row r="120" spans="1:8" ht="12.75">
      <c r="A120" t="s">
        <v>20</v>
      </c>
      <c r="B120" s="62" t="s">
        <v>268</v>
      </c>
      <c r="C120" s="62">
        <v>393246</v>
      </c>
      <c r="D120" s="46">
        <f t="shared" si="9"/>
        <v>196623</v>
      </c>
      <c r="E120" s="62">
        <v>1128162</v>
      </c>
      <c r="F120" s="62">
        <f t="shared" si="10"/>
        <v>564081</v>
      </c>
      <c r="G120" s="62">
        <v>34464</v>
      </c>
      <c r="H120" s="62">
        <f t="shared" si="11"/>
        <v>17232</v>
      </c>
    </row>
    <row r="121" spans="1:8" ht="12.75">
      <c r="A121" t="s">
        <v>21</v>
      </c>
      <c r="B121" s="62" t="s">
        <v>45</v>
      </c>
      <c r="C121" s="62">
        <v>99526604</v>
      </c>
      <c r="D121" s="46">
        <f t="shared" si="9"/>
        <v>49763302</v>
      </c>
      <c r="E121" s="62">
        <v>10816074</v>
      </c>
      <c r="F121" s="62">
        <f t="shared" si="10"/>
        <v>5408037</v>
      </c>
      <c r="G121" s="62">
        <v>800000</v>
      </c>
      <c r="H121" s="62">
        <f t="shared" si="11"/>
        <v>400000</v>
      </c>
    </row>
    <row r="122" spans="1:8" ht="12.75">
      <c r="A122" t="s">
        <v>19</v>
      </c>
      <c r="B122" s="62" t="s">
        <v>80</v>
      </c>
      <c r="C122" s="62">
        <v>15587878</v>
      </c>
      <c r="D122" s="46">
        <f t="shared" si="9"/>
        <v>7793939</v>
      </c>
      <c r="E122" s="62">
        <v>19869186</v>
      </c>
      <c r="F122" s="62">
        <f t="shared" si="10"/>
        <v>9934593</v>
      </c>
      <c r="G122" s="62">
        <v>1808567.6</v>
      </c>
      <c r="H122" s="62">
        <f t="shared" si="11"/>
        <v>904283.8</v>
      </c>
    </row>
    <row r="123" spans="1:8" ht="12.75">
      <c r="A123" t="s">
        <v>19</v>
      </c>
      <c r="B123" s="62" t="s">
        <v>96</v>
      </c>
      <c r="C123" s="62">
        <v>123964294</v>
      </c>
      <c r="D123" s="46">
        <f t="shared" si="9"/>
        <v>61982147</v>
      </c>
      <c r="E123" s="62">
        <v>56691866</v>
      </c>
      <c r="F123" s="62">
        <f t="shared" si="10"/>
        <v>28345933</v>
      </c>
      <c r="G123" s="62">
        <v>8843632.4</v>
      </c>
      <c r="H123" s="62">
        <f t="shared" si="11"/>
        <v>4421816.2</v>
      </c>
    </row>
    <row r="124" spans="1:8" ht="12.75">
      <c r="A124" t="s">
        <v>19</v>
      </c>
      <c r="B124" s="62" t="s">
        <v>104</v>
      </c>
      <c r="C124" s="62">
        <v>8956698</v>
      </c>
      <c r="D124" s="46">
        <f t="shared" si="9"/>
        <v>4478349</v>
      </c>
      <c r="E124" s="62">
        <v>13549302</v>
      </c>
      <c r="F124" s="62">
        <f t="shared" si="10"/>
        <v>6774651</v>
      </c>
      <c r="G124" s="62">
        <v>1100479</v>
      </c>
      <c r="H124" s="62">
        <f t="shared" si="11"/>
        <v>550239.5</v>
      </c>
    </row>
    <row r="125" spans="1:8" ht="12.75">
      <c r="A125" t="s">
        <v>19</v>
      </c>
      <c r="B125" s="62" t="s">
        <v>153</v>
      </c>
      <c r="C125" s="62">
        <v>7126432</v>
      </c>
      <c r="D125" s="46">
        <f t="shared" si="9"/>
        <v>3563216</v>
      </c>
      <c r="E125" s="62">
        <v>10421814</v>
      </c>
      <c r="F125" s="62">
        <f t="shared" si="10"/>
        <v>5210907</v>
      </c>
      <c r="G125" s="62">
        <v>757813.8</v>
      </c>
      <c r="H125" s="62">
        <f t="shared" si="11"/>
        <v>378906.9</v>
      </c>
    </row>
    <row r="126" spans="1:8" ht="12.75">
      <c r="A126" t="s">
        <v>21</v>
      </c>
      <c r="B126" s="62" t="s">
        <v>59</v>
      </c>
      <c r="C126" s="62">
        <v>1050678</v>
      </c>
      <c r="D126" s="46">
        <f t="shared" si="9"/>
        <v>525339</v>
      </c>
      <c r="E126" s="62">
        <v>1644588</v>
      </c>
      <c r="F126" s="62">
        <f t="shared" si="10"/>
        <v>822294</v>
      </c>
      <c r="G126" s="62">
        <v>66612</v>
      </c>
      <c r="H126" s="62">
        <f t="shared" si="11"/>
        <v>33306</v>
      </c>
    </row>
    <row r="127" spans="1:8" ht="12.75">
      <c r="A127" t="s">
        <v>19</v>
      </c>
      <c r="B127" s="62" t="s">
        <v>264</v>
      </c>
      <c r="C127" s="62">
        <v>165874</v>
      </c>
      <c r="D127" s="46">
        <f t="shared" si="9"/>
        <v>82937</v>
      </c>
      <c r="E127" s="62">
        <v>281880</v>
      </c>
      <c r="F127" s="62">
        <f t="shared" si="10"/>
        <v>140940</v>
      </c>
      <c r="G127" s="62">
        <v>0</v>
      </c>
      <c r="H127" s="62">
        <f t="shared" si="11"/>
        <v>0</v>
      </c>
    </row>
    <row r="128" spans="1:8" ht="12.75">
      <c r="A128" t="s">
        <v>19</v>
      </c>
      <c r="B128" s="62" t="s">
        <v>265</v>
      </c>
      <c r="C128" s="62">
        <v>4300</v>
      </c>
      <c r="D128" s="46">
        <f t="shared" si="9"/>
        <v>2150</v>
      </c>
      <c r="E128" s="62">
        <v>9900</v>
      </c>
      <c r="F128" s="62">
        <f t="shared" si="10"/>
        <v>4950</v>
      </c>
      <c r="G128" s="62">
        <v>0</v>
      </c>
      <c r="H128" s="62">
        <f t="shared" si="11"/>
        <v>0</v>
      </c>
    </row>
    <row r="129" spans="1:8" ht="12.75">
      <c r="A129" t="s">
        <v>20</v>
      </c>
      <c r="B129" s="62" t="s">
        <v>267</v>
      </c>
      <c r="C129" s="62">
        <v>54100</v>
      </c>
      <c r="D129" s="46">
        <f t="shared" si="9"/>
        <v>27050</v>
      </c>
      <c r="E129" s="62">
        <v>107628</v>
      </c>
      <c r="F129" s="62">
        <f t="shared" si="10"/>
        <v>53814</v>
      </c>
      <c r="G129" s="62">
        <v>0</v>
      </c>
      <c r="H129" s="62">
        <f t="shared" si="11"/>
        <v>0</v>
      </c>
    </row>
    <row r="130" spans="1:8" ht="12.75">
      <c r="A130" t="s">
        <v>21</v>
      </c>
      <c r="B130" s="62" t="s">
        <v>187</v>
      </c>
      <c r="C130" s="62">
        <v>294814</v>
      </c>
      <c r="D130" s="46">
        <f t="shared" si="9"/>
        <v>147407</v>
      </c>
      <c r="E130" s="62">
        <v>522556</v>
      </c>
      <c r="F130" s="62">
        <f t="shared" si="10"/>
        <v>261278</v>
      </c>
      <c r="G130" s="62">
        <v>0</v>
      </c>
      <c r="H130" s="62">
        <f t="shared" si="11"/>
        <v>0</v>
      </c>
    </row>
    <row r="131" spans="1:8" ht="12.75">
      <c r="A131" t="s">
        <v>21</v>
      </c>
      <c r="B131" s="62" t="s">
        <v>188</v>
      </c>
      <c r="C131" s="62">
        <v>52000</v>
      </c>
      <c r="D131" s="46">
        <f t="shared" si="9"/>
        <v>26000</v>
      </c>
      <c r="E131" s="62">
        <v>18036</v>
      </c>
      <c r="F131" s="62">
        <f t="shared" si="10"/>
        <v>9018</v>
      </c>
      <c r="G131" s="62">
        <v>0</v>
      </c>
      <c r="H131" s="62">
        <f t="shared" si="11"/>
        <v>0</v>
      </c>
    </row>
    <row r="132" spans="1:8" ht="12.75">
      <c r="A132" t="s">
        <v>20</v>
      </c>
      <c r="B132" s="62" t="s">
        <v>55</v>
      </c>
      <c r="C132" s="62">
        <v>879186</v>
      </c>
      <c r="D132" s="46">
        <f t="shared" si="9"/>
        <v>439593</v>
      </c>
      <c r="E132" s="62">
        <v>1414594</v>
      </c>
      <c r="F132" s="62">
        <f t="shared" si="10"/>
        <v>707297</v>
      </c>
      <c r="G132" s="62">
        <v>124700</v>
      </c>
      <c r="H132" s="62">
        <f t="shared" si="11"/>
        <v>62350</v>
      </c>
    </row>
    <row r="133" spans="1:8" ht="12.75">
      <c r="A133" t="s">
        <v>20</v>
      </c>
      <c r="B133" s="62" t="s">
        <v>66</v>
      </c>
      <c r="C133" s="62">
        <v>89911984</v>
      </c>
      <c r="D133" s="46">
        <f t="shared" si="9"/>
        <v>44955992</v>
      </c>
      <c r="E133" s="62">
        <v>475565692</v>
      </c>
      <c r="F133" s="62">
        <f t="shared" si="10"/>
        <v>237782846</v>
      </c>
      <c r="G133" s="62">
        <v>8623402.2</v>
      </c>
      <c r="H133" s="62">
        <f t="shared" si="11"/>
        <v>4311701.1</v>
      </c>
    </row>
    <row r="134" spans="1:8" ht="12.75">
      <c r="A134" t="s">
        <v>21</v>
      </c>
      <c r="B134" s="62" t="s">
        <v>165</v>
      </c>
      <c r="C134" s="62">
        <v>11245694</v>
      </c>
      <c r="D134" s="46">
        <f t="shared" si="9"/>
        <v>5622847</v>
      </c>
      <c r="E134" s="62">
        <v>34525960</v>
      </c>
      <c r="F134" s="62">
        <f t="shared" si="10"/>
        <v>17262980</v>
      </c>
      <c r="G134" s="62">
        <v>2756449.6</v>
      </c>
      <c r="H134" s="62">
        <f t="shared" si="11"/>
        <v>1378224.8</v>
      </c>
    </row>
    <row r="135" spans="1:8" ht="12.75">
      <c r="A135" t="s">
        <v>21</v>
      </c>
      <c r="B135" s="62" t="s">
        <v>196</v>
      </c>
      <c r="C135" s="62">
        <v>64288784</v>
      </c>
      <c r="D135" s="46">
        <f t="shared" si="9"/>
        <v>32144392</v>
      </c>
      <c r="E135" s="62">
        <v>2965232</v>
      </c>
      <c r="F135" s="62">
        <f t="shared" si="10"/>
        <v>1482616</v>
      </c>
      <c r="G135" s="62">
        <v>415614</v>
      </c>
      <c r="H135" s="62">
        <f t="shared" si="11"/>
        <v>207807</v>
      </c>
    </row>
    <row r="136" spans="1:8" ht="12.75">
      <c r="A136" t="s">
        <v>21</v>
      </c>
      <c r="B136" s="62" t="s">
        <v>199</v>
      </c>
      <c r="C136" s="62">
        <v>27673654</v>
      </c>
      <c r="D136" s="46">
        <f t="shared" si="9"/>
        <v>13836827</v>
      </c>
      <c r="E136" s="62">
        <v>38208716</v>
      </c>
      <c r="F136" s="62">
        <f t="shared" si="10"/>
        <v>19104358</v>
      </c>
      <c r="G136" s="62">
        <v>6342338.4</v>
      </c>
      <c r="H136" s="62">
        <f t="shared" si="11"/>
        <v>3171169.2</v>
      </c>
    </row>
    <row r="137" spans="1:8" ht="12.75">
      <c r="A137" t="s">
        <v>276</v>
      </c>
      <c r="B137" s="62" t="s">
        <v>263</v>
      </c>
      <c r="C137" s="62">
        <v>695234</v>
      </c>
      <c r="D137" s="46">
        <f t="shared" si="9"/>
        <v>347617</v>
      </c>
      <c r="E137" s="62">
        <v>784620</v>
      </c>
      <c r="F137" s="62">
        <f t="shared" si="10"/>
        <v>392310</v>
      </c>
      <c r="G137" s="62">
        <v>139484</v>
      </c>
      <c r="H137" s="62">
        <f t="shared" si="11"/>
        <v>69742</v>
      </c>
    </row>
    <row r="138" spans="1:8" ht="12.75">
      <c r="A138" t="s">
        <v>20</v>
      </c>
      <c r="B138" s="62" t="s">
        <v>75</v>
      </c>
      <c r="C138" s="62">
        <v>3912890</v>
      </c>
      <c r="D138" s="46">
        <f t="shared" si="9"/>
        <v>1956445</v>
      </c>
      <c r="E138" s="62">
        <v>6792884</v>
      </c>
      <c r="F138" s="62">
        <f t="shared" si="10"/>
        <v>3396442</v>
      </c>
      <c r="G138" s="62">
        <v>771690.4</v>
      </c>
      <c r="H138" s="62">
        <f t="shared" si="11"/>
        <v>385845.2</v>
      </c>
    </row>
    <row r="139" spans="1:8" ht="12.75">
      <c r="A139" t="s">
        <v>20</v>
      </c>
      <c r="B139" s="62" t="s">
        <v>190</v>
      </c>
      <c r="C139" s="62">
        <v>9257270</v>
      </c>
      <c r="D139" s="46">
        <f t="shared" si="9"/>
        <v>4628635</v>
      </c>
      <c r="E139" s="62">
        <v>10929658</v>
      </c>
      <c r="F139" s="62">
        <f t="shared" si="10"/>
        <v>5464829</v>
      </c>
      <c r="G139" s="62">
        <v>1459420.2</v>
      </c>
      <c r="H139" s="62">
        <f t="shared" si="11"/>
        <v>729710.1</v>
      </c>
    </row>
    <row r="140" spans="1:8" ht="12.75">
      <c r="A140" t="s">
        <v>20</v>
      </c>
      <c r="B140" s="62" t="s">
        <v>52</v>
      </c>
      <c r="C140" s="62">
        <v>152070</v>
      </c>
      <c r="D140" s="46">
        <f t="shared" si="9"/>
        <v>76035</v>
      </c>
      <c r="E140" s="62">
        <v>258376</v>
      </c>
      <c r="F140" s="62">
        <f t="shared" si="10"/>
        <v>129188</v>
      </c>
      <c r="G140" s="62">
        <v>0</v>
      </c>
      <c r="H140" s="62">
        <f t="shared" si="11"/>
        <v>0</v>
      </c>
    </row>
    <row r="141" spans="1:8" ht="12.75">
      <c r="A141" t="s">
        <v>21</v>
      </c>
      <c r="B141" s="62" t="s">
        <v>70</v>
      </c>
      <c r="C141" s="62">
        <v>249425060</v>
      </c>
      <c r="D141" s="46">
        <f t="shared" si="9"/>
        <v>124712530</v>
      </c>
      <c r="E141" s="62">
        <v>320915666</v>
      </c>
      <c r="F141" s="62">
        <f t="shared" si="10"/>
        <v>160457833</v>
      </c>
      <c r="G141" s="62">
        <v>17608598</v>
      </c>
      <c r="H141" s="62">
        <f t="shared" si="11"/>
        <v>8804299</v>
      </c>
    </row>
    <row r="142" spans="1:8" ht="12.75">
      <c r="A142" t="s">
        <v>21</v>
      </c>
      <c r="B142" s="62" t="s">
        <v>78</v>
      </c>
      <c r="C142" s="62">
        <v>95680210</v>
      </c>
      <c r="D142" s="46">
        <f t="shared" si="9"/>
        <v>47840105</v>
      </c>
      <c r="E142" s="62">
        <v>145049174</v>
      </c>
      <c r="F142" s="62">
        <f t="shared" si="10"/>
        <v>72524587</v>
      </c>
      <c r="G142" s="62">
        <v>8462735.6</v>
      </c>
      <c r="H142" s="62">
        <f t="shared" si="11"/>
        <v>4231367.8</v>
      </c>
    </row>
    <row r="143" spans="1:8" ht="12.75">
      <c r="A143" t="s">
        <v>21</v>
      </c>
      <c r="B143" s="62" t="s">
        <v>99</v>
      </c>
      <c r="C143" s="62">
        <v>241564</v>
      </c>
      <c r="D143" s="46">
        <f t="shared" si="9"/>
        <v>120782</v>
      </c>
      <c r="E143" s="62">
        <v>683188</v>
      </c>
      <c r="F143" s="62">
        <f t="shared" si="10"/>
        <v>341594</v>
      </c>
      <c r="G143" s="62">
        <v>62778</v>
      </c>
      <c r="H143" s="62">
        <f t="shared" si="11"/>
        <v>31389</v>
      </c>
    </row>
    <row r="144" spans="1:8" ht="12.75">
      <c r="A144" t="s">
        <v>21</v>
      </c>
      <c r="B144" s="62" t="s">
        <v>102</v>
      </c>
      <c r="C144" s="62">
        <v>216526</v>
      </c>
      <c r="D144" s="46">
        <f t="shared" si="9"/>
        <v>108263</v>
      </c>
      <c r="E144" s="62">
        <v>110260</v>
      </c>
      <c r="F144" s="62">
        <f t="shared" si="10"/>
        <v>55130</v>
      </c>
      <c r="G144" s="62">
        <v>0</v>
      </c>
      <c r="H144" s="62">
        <f t="shared" si="11"/>
        <v>0</v>
      </c>
    </row>
    <row r="145" spans="1:8" ht="12.75">
      <c r="A145" t="s">
        <v>20</v>
      </c>
      <c r="B145" s="62" t="s">
        <v>114</v>
      </c>
      <c r="C145" s="62">
        <v>3675742</v>
      </c>
      <c r="D145" s="46">
        <f t="shared" si="9"/>
        <v>1837871</v>
      </c>
      <c r="E145" s="62">
        <v>7538812</v>
      </c>
      <c r="F145" s="62">
        <f t="shared" si="10"/>
        <v>3769406</v>
      </c>
      <c r="G145" s="62">
        <v>554507</v>
      </c>
      <c r="H145" s="62">
        <f t="shared" si="11"/>
        <v>277253.5</v>
      </c>
    </row>
    <row r="146" spans="1:8" ht="12.75">
      <c r="A146" t="s">
        <v>20</v>
      </c>
      <c r="B146" s="62" t="s">
        <v>140</v>
      </c>
      <c r="C146" s="62">
        <v>293703686</v>
      </c>
      <c r="D146" s="46">
        <f t="shared" si="9"/>
        <v>146851843</v>
      </c>
      <c r="E146" s="62">
        <v>503509076</v>
      </c>
      <c r="F146" s="62">
        <f t="shared" si="10"/>
        <v>251754538</v>
      </c>
      <c r="G146" s="62">
        <v>28979757.6</v>
      </c>
      <c r="H146" s="62">
        <f t="shared" si="11"/>
        <v>14489878.8</v>
      </c>
    </row>
    <row r="147" spans="1:8" ht="12.75">
      <c r="A147" t="s">
        <v>20</v>
      </c>
      <c r="B147" s="62" t="s">
        <v>270</v>
      </c>
      <c r="C147" s="62">
        <v>11778</v>
      </c>
      <c r="D147" s="46">
        <f t="shared" si="9"/>
        <v>5889</v>
      </c>
      <c r="E147" s="62">
        <v>58918</v>
      </c>
      <c r="F147" s="62">
        <f t="shared" si="10"/>
        <v>29459</v>
      </c>
      <c r="G147" s="62">
        <v>0</v>
      </c>
      <c r="H147" s="62">
        <f t="shared" si="11"/>
        <v>0</v>
      </c>
    </row>
    <row r="148" spans="1:8" ht="12.75">
      <c r="A148" t="s">
        <v>6</v>
      </c>
      <c r="B148" t="s">
        <v>69</v>
      </c>
      <c r="C148" s="46">
        <v>6805024000</v>
      </c>
      <c r="D148" s="46">
        <f aca="true" t="shared" si="12" ref="D148:D187">C148/1000</f>
        <v>6805024</v>
      </c>
      <c r="E148" s="46">
        <v>7844818000</v>
      </c>
      <c r="F148" s="46">
        <f aca="true" t="shared" si="13" ref="F148:F187">E148/1000</f>
        <v>7844818</v>
      </c>
      <c r="G148" s="46">
        <v>1532874900</v>
      </c>
      <c r="H148" s="46">
        <f aca="true" t="shared" si="14" ref="H148:H187">G148/1000</f>
        <v>1532874.9</v>
      </c>
    </row>
    <row r="149" spans="1:8" ht="12.75">
      <c r="A149" t="s">
        <v>6</v>
      </c>
      <c r="B149" t="s">
        <v>88</v>
      </c>
      <c r="C149" s="46">
        <v>61846382000</v>
      </c>
      <c r="D149" s="46">
        <f t="shared" si="12"/>
        <v>61846382</v>
      </c>
      <c r="E149" s="46">
        <v>118900636000</v>
      </c>
      <c r="F149" s="46">
        <f t="shared" si="13"/>
        <v>118900636</v>
      </c>
      <c r="G149" s="46">
        <v>5980160200</v>
      </c>
      <c r="H149" s="46">
        <f t="shared" si="14"/>
        <v>5980160.2</v>
      </c>
    </row>
    <row r="150" spans="1:8" ht="12.75">
      <c r="A150" t="s">
        <v>6</v>
      </c>
      <c r="B150" t="s">
        <v>107</v>
      </c>
      <c r="C150" s="46">
        <v>550719475000</v>
      </c>
      <c r="D150" s="46">
        <f t="shared" si="12"/>
        <v>550719475</v>
      </c>
      <c r="E150" s="46">
        <v>1039884390000</v>
      </c>
      <c r="F150" s="46">
        <f t="shared" si="13"/>
        <v>1039884390</v>
      </c>
      <c r="G150" s="46">
        <v>80154257600</v>
      </c>
      <c r="H150" s="46">
        <f t="shared" si="14"/>
        <v>80154257.6</v>
      </c>
    </row>
    <row r="151" spans="1:8" ht="12.75">
      <c r="A151" t="s">
        <v>6</v>
      </c>
      <c r="B151" t="s">
        <v>128</v>
      </c>
      <c r="C151" s="46">
        <v>35518000</v>
      </c>
      <c r="D151" s="46">
        <f t="shared" si="12"/>
        <v>35518</v>
      </c>
      <c r="E151" s="46">
        <v>95053000</v>
      </c>
      <c r="F151" s="46">
        <f t="shared" si="13"/>
        <v>95053</v>
      </c>
      <c r="G151" s="46">
        <v>0</v>
      </c>
      <c r="H151" s="46">
        <f t="shared" si="14"/>
        <v>0</v>
      </c>
    </row>
    <row r="152" spans="1:8" ht="12.75">
      <c r="A152" t="s">
        <v>6</v>
      </c>
      <c r="B152" t="s">
        <v>289</v>
      </c>
      <c r="C152" s="46">
        <v>638067000</v>
      </c>
      <c r="D152" s="46">
        <f t="shared" si="12"/>
        <v>638067</v>
      </c>
      <c r="E152" s="46">
        <v>2471457000</v>
      </c>
      <c r="F152" s="46">
        <f t="shared" si="13"/>
        <v>2471457</v>
      </c>
      <c r="G152" s="46">
        <v>6216900</v>
      </c>
      <c r="H152" s="46">
        <f t="shared" si="14"/>
        <v>6216.9</v>
      </c>
    </row>
    <row r="153" spans="1:8" ht="12.75">
      <c r="A153" t="s">
        <v>6</v>
      </c>
      <c r="B153" t="s">
        <v>157</v>
      </c>
      <c r="C153" s="46">
        <v>20457710000</v>
      </c>
      <c r="D153" s="46">
        <f t="shared" si="12"/>
        <v>20457710</v>
      </c>
      <c r="E153" s="46">
        <v>8122598000</v>
      </c>
      <c r="F153" s="46">
        <f t="shared" si="13"/>
        <v>8122598</v>
      </c>
      <c r="G153" s="46">
        <v>2358344000</v>
      </c>
      <c r="H153" s="46">
        <f t="shared" si="14"/>
        <v>2358344</v>
      </c>
    </row>
    <row r="154" spans="1:8" ht="12.75">
      <c r="A154" t="s">
        <v>6</v>
      </c>
      <c r="B154" t="s">
        <v>290</v>
      </c>
      <c r="C154" s="46">
        <v>24000000</v>
      </c>
      <c r="D154" s="46">
        <f t="shared" si="12"/>
        <v>24000</v>
      </c>
      <c r="E154" s="46">
        <v>27600000</v>
      </c>
      <c r="F154" s="46">
        <f t="shared" si="13"/>
        <v>27600</v>
      </c>
      <c r="G154" s="46">
        <v>0</v>
      </c>
      <c r="H154" s="46">
        <f t="shared" si="14"/>
        <v>0</v>
      </c>
    </row>
    <row r="155" spans="1:8" ht="12.75">
      <c r="A155" t="s">
        <v>6</v>
      </c>
      <c r="B155" t="s">
        <v>49</v>
      </c>
      <c r="C155" s="46">
        <v>357290000</v>
      </c>
      <c r="D155" s="46">
        <f t="shared" si="12"/>
        <v>357290</v>
      </c>
      <c r="E155" s="46">
        <v>2111616000</v>
      </c>
      <c r="F155" s="46">
        <f t="shared" si="13"/>
        <v>2111616</v>
      </c>
      <c r="G155" s="46">
        <v>136854100</v>
      </c>
      <c r="H155" s="46">
        <f t="shared" si="14"/>
        <v>136854.1</v>
      </c>
    </row>
    <row r="156" spans="1:8" ht="12.75">
      <c r="A156" t="s">
        <v>6</v>
      </c>
      <c r="B156" t="s">
        <v>62</v>
      </c>
      <c r="C156" s="46">
        <v>42587000</v>
      </c>
      <c r="D156" s="46">
        <f t="shared" si="12"/>
        <v>42587</v>
      </c>
      <c r="E156" s="46">
        <v>265722000</v>
      </c>
      <c r="F156" s="46">
        <f t="shared" si="13"/>
        <v>265722</v>
      </c>
      <c r="G156" s="46">
        <v>15344000</v>
      </c>
      <c r="H156" s="46">
        <f t="shared" si="14"/>
        <v>15344</v>
      </c>
    </row>
    <row r="157" spans="1:8" ht="12.75">
      <c r="A157" t="s">
        <v>6</v>
      </c>
      <c r="B157" t="s">
        <v>105</v>
      </c>
      <c r="C157" s="46">
        <v>61830747000</v>
      </c>
      <c r="D157" s="46">
        <f t="shared" si="12"/>
        <v>61830747</v>
      </c>
      <c r="E157" s="46">
        <v>94253479000</v>
      </c>
      <c r="F157" s="46">
        <f t="shared" si="13"/>
        <v>94253479</v>
      </c>
      <c r="G157" s="46">
        <v>3047735300</v>
      </c>
      <c r="H157" s="46">
        <f t="shared" si="14"/>
        <v>3047735.3</v>
      </c>
    </row>
    <row r="158" spans="1:8" ht="12.75">
      <c r="A158" t="s">
        <v>6</v>
      </c>
      <c r="B158" t="s">
        <v>112</v>
      </c>
      <c r="C158" s="46">
        <v>37026941000</v>
      </c>
      <c r="D158" s="46">
        <f t="shared" si="12"/>
        <v>37026941</v>
      </c>
      <c r="E158" s="46">
        <v>71115593000</v>
      </c>
      <c r="F158" s="46">
        <f t="shared" si="13"/>
        <v>71115593</v>
      </c>
      <c r="G158" s="46">
        <v>5730569900</v>
      </c>
      <c r="H158" s="46">
        <f t="shared" si="14"/>
        <v>5730569.9</v>
      </c>
    </row>
    <row r="159" spans="1:8" ht="12.75">
      <c r="A159" t="s">
        <v>6</v>
      </c>
      <c r="B159" t="s">
        <v>185</v>
      </c>
      <c r="C159" s="46">
        <v>419854777000</v>
      </c>
      <c r="D159" s="46">
        <f t="shared" si="12"/>
        <v>419854777</v>
      </c>
      <c r="E159" s="46">
        <v>1249301189000</v>
      </c>
      <c r="F159" s="46">
        <f t="shared" si="13"/>
        <v>1249301189</v>
      </c>
      <c r="G159" s="46">
        <v>31938867600</v>
      </c>
      <c r="H159" s="46">
        <f t="shared" si="14"/>
        <v>31938867.6</v>
      </c>
    </row>
    <row r="160" spans="1:8" ht="12.75">
      <c r="A160" t="s">
        <v>6</v>
      </c>
      <c r="B160" t="s">
        <v>108</v>
      </c>
      <c r="C160" s="46">
        <v>83865723000</v>
      </c>
      <c r="D160" s="46">
        <f t="shared" si="12"/>
        <v>83865723</v>
      </c>
      <c r="E160" s="46">
        <v>175992354000</v>
      </c>
      <c r="F160" s="46">
        <f t="shared" si="13"/>
        <v>175992354</v>
      </c>
      <c r="G160" s="46">
        <v>10533106900</v>
      </c>
      <c r="H160" s="46">
        <f t="shared" si="14"/>
        <v>10533106.9</v>
      </c>
    </row>
    <row r="161" spans="1:8" ht="12.75">
      <c r="A161" t="s">
        <v>6</v>
      </c>
      <c r="B161" t="s">
        <v>135</v>
      </c>
      <c r="C161" s="46">
        <v>75147802000</v>
      </c>
      <c r="D161" s="46">
        <f t="shared" si="12"/>
        <v>75147802</v>
      </c>
      <c r="E161" s="46">
        <v>238457559000</v>
      </c>
      <c r="F161" s="46">
        <f t="shared" si="13"/>
        <v>238457559</v>
      </c>
      <c r="G161" s="46">
        <v>4965964500</v>
      </c>
      <c r="H161" s="46">
        <f t="shared" si="14"/>
        <v>4965964.5</v>
      </c>
    </row>
    <row r="162" spans="1:8" ht="12.75">
      <c r="A162" t="s">
        <v>6</v>
      </c>
      <c r="B162" t="s">
        <v>54</v>
      </c>
      <c r="C162" s="46">
        <v>31908655000</v>
      </c>
      <c r="D162" s="46">
        <f t="shared" si="12"/>
        <v>31908655</v>
      </c>
      <c r="E162" s="46">
        <v>15373244000</v>
      </c>
      <c r="F162" s="46">
        <f t="shared" si="13"/>
        <v>15373244</v>
      </c>
      <c r="G162" s="46">
        <v>3530619200</v>
      </c>
      <c r="H162" s="46">
        <f t="shared" si="14"/>
        <v>3530619.2</v>
      </c>
    </row>
    <row r="163" spans="1:8" ht="12.75">
      <c r="A163" t="s">
        <v>6</v>
      </c>
      <c r="B163" t="s">
        <v>68</v>
      </c>
      <c r="C163" s="46">
        <v>22458414049000</v>
      </c>
      <c r="D163" s="46">
        <f t="shared" si="12"/>
        <v>22458414049</v>
      </c>
      <c r="E163" s="46">
        <v>33856908154000</v>
      </c>
      <c r="F163" s="46">
        <f t="shared" si="13"/>
        <v>33856908154</v>
      </c>
      <c r="G163" s="46">
        <v>694481355500</v>
      </c>
      <c r="H163" s="46">
        <f t="shared" si="14"/>
        <v>694481355.5</v>
      </c>
    </row>
    <row r="164" spans="1:8" ht="12.75">
      <c r="A164" t="s">
        <v>6</v>
      </c>
      <c r="B164" t="s">
        <v>291</v>
      </c>
      <c r="C164" s="46">
        <v>334472000</v>
      </c>
      <c r="D164" s="46">
        <f t="shared" si="12"/>
        <v>334472</v>
      </c>
      <c r="E164" s="46">
        <v>615105000</v>
      </c>
      <c r="F164" s="46">
        <f t="shared" si="13"/>
        <v>615105</v>
      </c>
      <c r="G164" s="46">
        <v>10684800</v>
      </c>
      <c r="H164" s="46">
        <f t="shared" si="14"/>
        <v>10684.8</v>
      </c>
    </row>
    <row r="165" spans="1:8" ht="12.75">
      <c r="A165" t="s">
        <v>6</v>
      </c>
      <c r="B165" t="s">
        <v>152</v>
      </c>
      <c r="C165" s="46">
        <v>89562000</v>
      </c>
      <c r="D165" s="46">
        <f t="shared" si="12"/>
        <v>89562</v>
      </c>
      <c r="E165" s="46">
        <v>201506000</v>
      </c>
      <c r="F165" s="46">
        <f t="shared" si="13"/>
        <v>201506</v>
      </c>
      <c r="G165" s="46">
        <v>18745000</v>
      </c>
      <c r="H165" s="46">
        <f t="shared" si="14"/>
        <v>18745</v>
      </c>
    </row>
    <row r="166" spans="1:8" ht="12.75">
      <c r="A166" t="s">
        <v>6</v>
      </c>
      <c r="B166" t="s">
        <v>159</v>
      </c>
      <c r="C166" s="46">
        <v>32664463000</v>
      </c>
      <c r="D166" s="46">
        <f t="shared" si="12"/>
        <v>32664463</v>
      </c>
      <c r="E166" s="46">
        <v>23585953000</v>
      </c>
      <c r="F166" s="46">
        <f t="shared" si="13"/>
        <v>23585953</v>
      </c>
      <c r="G166" s="46">
        <v>4106308000</v>
      </c>
      <c r="H166" s="46">
        <f t="shared" si="14"/>
        <v>4106308</v>
      </c>
    </row>
    <row r="167" spans="1:8" ht="12.75">
      <c r="A167" t="s">
        <v>6</v>
      </c>
      <c r="B167" t="s">
        <v>71</v>
      </c>
      <c r="C167" s="46">
        <v>2665745767000</v>
      </c>
      <c r="D167" s="46">
        <f t="shared" si="12"/>
        <v>2665745767</v>
      </c>
      <c r="E167" s="46">
        <v>5171935970000</v>
      </c>
      <c r="F167" s="46">
        <f t="shared" si="13"/>
        <v>5171935970</v>
      </c>
      <c r="G167" s="46">
        <v>100833223800</v>
      </c>
      <c r="H167" s="46">
        <f t="shared" si="14"/>
        <v>100833223.8</v>
      </c>
    </row>
    <row r="168" spans="1:8" ht="12.75">
      <c r="A168" t="s">
        <v>6</v>
      </c>
      <c r="B168" t="s">
        <v>109</v>
      </c>
      <c r="C168" s="46">
        <v>20680000</v>
      </c>
      <c r="D168" s="46">
        <f t="shared" si="12"/>
        <v>20680</v>
      </c>
      <c r="E168" s="46">
        <v>259792000</v>
      </c>
      <c r="F168" s="46">
        <f t="shared" si="13"/>
        <v>259792</v>
      </c>
      <c r="G168">
        <v>0</v>
      </c>
      <c r="H168" s="46">
        <f t="shared" si="14"/>
        <v>0</v>
      </c>
    </row>
    <row r="169" spans="1:8" ht="12.75">
      <c r="A169" t="s">
        <v>6</v>
      </c>
      <c r="B169" t="s">
        <v>119</v>
      </c>
      <c r="C169" s="46">
        <v>681029000</v>
      </c>
      <c r="D169" s="46">
        <f t="shared" si="12"/>
        <v>681029</v>
      </c>
      <c r="E169" s="46">
        <v>2319430000</v>
      </c>
      <c r="F169" s="46">
        <f t="shared" si="13"/>
        <v>2319430</v>
      </c>
      <c r="G169" s="46">
        <v>335669800</v>
      </c>
      <c r="H169" s="46">
        <f t="shared" si="14"/>
        <v>335669.8</v>
      </c>
    </row>
    <row r="170" spans="1:8" ht="12.75">
      <c r="A170" t="s">
        <v>6</v>
      </c>
      <c r="B170" t="s">
        <v>122</v>
      </c>
      <c r="C170" s="46">
        <v>1927243000</v>
      </c>
      <c r="D170" s="46">
        <f t="shared" si="12"/>
        <v>1927243</v>
      </c>
      <c r="E170" s="46">
        <v>2847570000</v>
      </c>
      <c r="F170" s="46">
        <f t="shared" si="13"/>
        <v>2847570</v>
      </c>
      <c r="G170" s="46">
        <v>330625100</v>
      </c>
      <c r="H170" s="46">
        <f t="shared" si="14"/>
        <v>330625.1</v>
      </c>
    </row>
    <row r="171" spans="1:8" ht="12.75">
      <c r="A171" t="s">
        <v>6</v>
      </c>
      <c r="B171" t="s">
        <v>200</v>
      </c>
      <c r="C171" s="46">
        <v>236634070000</v>
      </c>
      <c r="D171" s="46">
        <f t="shared" si="12"/>
        <v>236634070</v>
      </c>
      <c r="E171" s="46">
        <v>374008906000</v>
      </c>
      <c r="F171" s="46">
        <f t="shared" si="13"/>
        <v>374008906</v>
      </c>
      <c r="G171" s="46">
        <v>17145776500</v>
      </c>
      <c r="H171" s="46">
        <f t="shared" si="14"/>
        <v>17145776.5</v>
      </c>
    </row>
    <row r="172" spans="1:8" ht="12.75">
      <c r="A172" t="s">
        <v>6</v>
      </c>
      <c r="B172" t="s">
        <v>53</v>
      </c>
      <c r="C172" s="46">
        <v>526686011000</v>
      </c>
      <c r="D172" s="46">
        <f t="shared" si="12"/>
        <v>526686011</v>
      </c>
      <c r="E172" s="46">
        <v>75605467000</v>
      </c>
      <c r="F172" s="46">
        <f t="shared" si="13"/>
        <v>75605467</v>
      </c>
      <c r="G172" s="46">
        <v>1125430000</v>
      </c>
      <c r="H172" s="46">
        <f t="shared" si="14"/>
        <v>1125430</v>
      </c>
    </row>
    <row r="173" spans="1:8" ht="12.75">
      <c r="A173" t="s">
        <v>6</v>
      </c>
      <c r="B173" t="s">
        <v>64</v>
      </c>
      <c r="C173" s="46">
        <v>10783242000</v>
      </c>
      <c r="D173" s="46">
        <f t="shared" si="12"/>
        <v>10783242</v>
      </c>
      <c r="E173" s="46">
        <v>14183193000</v>
      </c>
      <c r="F173" s="46">
        <f t="shared" si="13"/>
        <v>14183193</v>
      </c>
      <c r="G173" s="46">
        <v>122662100</v>
      </c>
      <c r="H173" s="46">
        <f t="shared" si="14"/>
        <v>122662.1</v>
      </c>
    </row>
    <row r="174" spans="1:8" ht="12.75">
      <c r="A174" t="s">
        <v>6</v>
      </c>
      <c r="B174" t="s">
        <v>116</v>
      </c>
      <c r="C174" s="46">
        <v>1747541000</v>
      </c>
      <c r="D174" s="46">
        <f t="shared" si="12"/>
        <v>1747541</v>
      </c>
      <c r="E174" s="46">
        <v>2566182000</v>
      </c>
      <c r="F174" s="46">
        <f t="shared" si="13"/>
        <v>2566182</v>
      </c>
      <c r="G174" s="46">
        <v>508358000</v>
      </c>
      <c r="H174" s="46">
        <f t="shared" si="14"/>
        <v>508358</v>
      </c>
    </row>
    <row r="175" spans="1:8" ht="12.75">
      <c r="A175" t="s">
        <v>6</v>
      </c>
      <c r="B175" t="s">
        <v>120</v>
      </c>
      <c r="C175" s="46">
        <v>102992000</v>
      </c>
      <c r="D175" s="46">
        <f t="shared" si="12"/>
        <v>102992</v>
      </c>
      <c r="E175" s="46">
        <v>258313000</v>
      </c>
      <c r="F175" s="46">
        <f t="shared" si="13"/>
        <v>258313</v>
      </c>
      <c r="G175">
        <v>0</v>
      </c>
      <c r="H175" s="46">
        <f t="shared" si="14"/>
        <v>0</v>
      </c>
    </row>
    <row r="176" spans="1:8" ht="12.75">
      <c r="A176" t="s">
        <v>6</v>
      </c>
      <c r="B176" t="s">
        <v>150</v>
      </c>
      <c r="C176" s="46">
        <v>34676000</v>
      </c>
      <c r="D176" s="46">
        <f t="shared" si="12"/>
        <v>34676</v>
      </c>
      <c r="E176" s="46">
        <v>84773000</v>
      </c>
      <c r="F176" s="46">
        <f t="shared" si="13"/>
        <v>84773</v>
      </c>
      <c r="G176" s="46">
        <v>2427000</v>
      </c>
      <c r="H176" s="46">
        <f t="shared" si="14"/>
        <v>2427</v>
      </c>
    </row>
    <row r="177" spans="1:8" ht="12.75">
      <c r="A177" t="s">
        <v>6</v>
      </c>
      <c r="B177" t="s">
        <v>179</v>
      </c>
      <c r="C177" s="46">
        <v>241178523000</v>
      </c>
      <c r="D177" s="46">
        <f t="shared" si="12"/>
        <v>241178523</v>
      </c>
      <c r="E177" s="46">
        <v>174525859000</v>
      </c>
      <c r="F177" s="46">
        <f t="shared" si="13"/>
        <v>174525859</v>
      </c>
      <c r="G177" s="46">
        <v>4519204400</v>
      </c>
      <c r="H177" s="46">
        <f t="shared" si="14"/>
        <v>4519204.4</v>
      </c>
    </row>
    <row r="178" spans="1:8" ht="12.75">
      <c r="A178" t="s">
        <v>6</v>
      </c>
      <c r="B178" t="s">
        <v>197</v>
      </c>
      <c r="C178" s="46">
        <v>10794000</v>
      </c>
      <c r="D178" s="46">
        <f t="shared" si="12"/>
        <v>10794</v>
      </c>
      <c r="E178" s="46">
        <v>66552000</v>
      </c>
      <c r="F178" s="46">
        <f t="shared" si="13"/>
        <v>66552</v>
      </c>
      <c r="G178">
        <v>0</v>
      </c>
      <c r="H178" s="46">
        <f t="shared" si="14"/>
        <v>0</v>
      </c>
    </row>
    <row r="179" spans="1:8" ht="12.75">
      <c r="A179" t="s">
        <v>6</v>
      </c>
      <c r="B179" t="s">
        <v>292</v>
      </c>
      <c r="C179" s="46">
        <v>861314000</v>
      </c>
      <c r="D179" s="46">
        <f t="shared" si="12"/>
        <v>861314</v>
      </c>
      <c r="E179" s="46">
        <v>2113749000</v>
      </c>
      <c r="F179" s="46">
        <f t="shared" si="13"/>
        <v>2113749</v>
      </c>
      <c r="G179" s="46">
        <v>167290900</v>
      </c>
      <c r="H179" s="46">
        <f t="shared" si="14"/>
        <v>167290.9</v>
      </c>
    </row>
    <row r="180" spans="1:8" ht="12.75">
      <c r="A180" t="s">
        <v>6</v>
      </c>
      <c r="B180" t="s">
        <v>115</v>
      </c>
      <c r="C180" s="46">
        <v>4069191928000</v>
      </c>
      <c r="D180" s="46">
        <f t="shared" si="12"/>
        <v>4069191928</v>
      </c>
      <c r="E180" s="46">
        <v>6463783163000</v>
      </c>
      <c r="F180" s="46">
        <f t="shared" si="13"/>
        <v>6463783163</v>
      </c>
      <c r="G180" s="46">
        <v>166382453000</v>
      </c>
      <c r="H180" s="46">
        <f t="shared" si="14"/>
        <v>166382453</v>
      </c>
    </row>
    <row r="181" spans="1:8" ht="12.75">
      <c r="A181" t="s">
        <v>6</v>
      </c>
      <c r="B181" t="s">
        <v>117</v>
      </c>
      <c r="C181" s="46">
        <v>2222316000</v>
      </c>
      <c r="D181" s="46">
        <f t="shared" si="12"/>
        <v>2222316</v>
      </c>
      <c r="E181" s="46">
        <v>16203484000</v>
      </c>
      <c r="F181" s="46">
        <f t="shared" si="13"/>
        <v>16203484</v>
      </c>
      <c r="G181" s="46">
        <v>490652800</v>
      </c>
      <c r="H181" s="46">
        <f t="shared" si="14"/>
        <v>490652.8</v>
      </c>
    </row>
    <row r="182" spans="1:8" ht="12.75">
      <c r="A182" t="s">
        <v>6</v>
      </c>
      <c r="B182" t="s">
        <v>166</v>
      </c>
      <c r="C182" s="46">
        <v>6398096000</v>
      </c>
      <c r="D182" s="46">
        <f t="shared" si="12"/>
        <v>6398096</v>
      </c>
      <c r="E182" s="46">
        <v>5906196000</v>
      </c>
      <c r="F182" s="46">
        <f t="shared" si="13"/>
        <v>5906196</v>
      </c>
      <c r="G182" s="46">
        <v>979112000</v>
      </c>
      <c r="H182" s="46">
        <f t="shared" si="14"/>
        <v>979112</v>
      </c>
    </row>
    <row r="183" spans="1:8" ht="12.75">
      <c r="A183" t="s">
        <v>6</v>
      </c>
      <c r="B183" t="s">
        <v>189</v>
      </c>
      <c r="C183" s="46">
        <v>176822801000</v>
      </c>
      <c r="D183" s="46">
        <f t="shared" si="12"/>
        <v>176822801</v>
      </c>
      <c r="E183" s="46">
        <v>573219591000</v>
      </c>
      <c r="F183" s="46">
        <f t="shared" si="13"/>
        <v>573219591</v>
      </c>
      <c r="G183" s="46">
        <v>13546448500</v>
      </c>
      <c r="H183" s="46">
        <f t="shared" si="14"/>
        <v>13546448.5</v>
      </c>
    </row>
    <row r="184" spans="1:8" ht="12.75">
      <c r="A184" t="s">
        <v>6</v>
      </c>
      <c r="B184" t="s">
        <v>43</v>
      </c>
      <c r="C184" s="46">
        <v>141875989000</v>
      </c>
      <c r="D184" s="46">
        <f t="shared" si="12"/>
        <v>141875989</v>
      </c>
      <c r="E184" s="46">
        <v>87863413000</v>
      </c>
      <c r="F184" s="46">
        <f t="shared" si="13"/>
        <v>87863413</v>
      </c>
      <c r="G184" s="46">
        <v>14108969400</v>
      </c>
      <c r="H184" s="46">
        <f t="shared" si="14"/>
        <v>14108969.4</v>
      </c>
    </row>
    <row r="185" spans="1:8" ht="12.75">
      <c r="A185" t="s">
        <v>6</v>
      </c>
      <c r="B185" t="s">
        <v>81</v>
      </c>
      <c r="C185" s="46">
        <v>293967598000</v>
      </c>
      <c r="D185" s="46">
        <f t="shared" si="12"/>
        <v>293967598</v>
      </c>
      <c r="E185" s="46">
        <v>168194994000</v>
      </c>
      <c r="F185" s="46">
        <f t="shared" si="13"/>
        <v>168194994</v>
      </c>
      <c r="G185" s="46">
        <v>12113416500</v>
      </c>
      <c r="H185" s="46">
        <f t="shared" si="14"/>
        <v>12113416.5</v>
      </c>
    </row>
    <row r="186" spans="1:8" ht="12.75">
      <c r="A186" t="s">
        <v>6</v>
      </c>
      <c r="B186" t="s">
        <v>293</v>
      </c>
      <c r="C186" s="46">
        <v>264623000</v>
      </c>
      <c r="D186" s="46">
        <f t="shared" si="12"/>
        <v>264623</v>
      </c>
      <c r="E186" s="46">
        <v>1906827000</v>
      </c>
      <c r="F186" s="46">
        <f t="shared" si="13"/>
        <v>1906827</v>
      </c>
      <c r="G186" s="46">
        <v>77017000</v>
      </c>
      <c r="H186" s="46">
        <f t="shared" si="14"/>
        <v>77017</v>
      </c>
    </row>
    <row r="187" spans="1:8" ht="12.75">
      <c r="A187" t="s">
        <v>6</v>
      </c>
      <c r="B187" t="s">
        <v>181</v>
      </c>
      <c r="C187" s="46">
        <v>2266957000</v>
      </c>
      <c r="D187" s="46">
        <f t="shared" si="12"/>
        <v>2266957</v>
      </c>
      <c r="E187" s="46">
        <v>4229864000</v>
      </c>
      <c r="F187" s="46">
        <f t="shared" si="13"/>
        <v>4229864</v>
      </c>
      <c r="G187" s="46">
        <v>211243000</v>
      </c>
      <c r="H187" s="46">
        <f t="shared" si="14"/>
        <v>211243</v>
      </c>
    </row>
    <row r="188" spans="1:8" ht="12.75">
      <c r="A188" s="62" t="s">
        <v>6</v>
      </c>
      <c r="B188" s="62" t="s">
        <v>69</v>
      </c>
      <c r="C188" s="62">
        <v>2119540</v>
      </c>
      <c r="D188" s="46">
        <f aca="true" t="shared" si="15" ref="D188:D224">C188/2</f>
        <v>1059770</v>
      </c>
      <c r="E188" s="62">
        <v>3053618</v>
      </c>
      <c r="F188" s="62">
        <f aca="true" t="shared" si="16" ref="F188:F224">E188/2</f>
        <v>1526809</v>
      </c>
      <c r="G188" s="62">
        <v>522787.6</v>
      </c>
      <c r="H188" s="62">
        <f aca="true" t="shared" si="17" ref="H188:H224">G188/2</f>
        <v>261393.8</v>
      </c>
    </row>
    <row r="189" spans="1:8" ht="12.75">
      <c r="A189" s="62" t="s">
        <v>6</v>
      </c>
      <c r="B189" s="62" t="s">
        <v>88</v>
      </c>
      <c r="C189" s="62">
        <v>15082250</v>
      </c>
      <c r="D189" s="46">
        <f t="shared" si="15"/>
        <v>7541125</v>
      </c>
      <c r="E189" s="62">
        <v>29723784</v>
      </c>
      <c r="F189" s="62">
        <f t="shared" si="16"/>
        <v>14861892</v>
      </c>
      <c r="G189" s="62">
        <v>2379648.6</v>
      </c>
      <c r="H189" s="62">
        <f t="shared" si="17"/>
        <v>1189824.3</v>
      </c>
    </row>
    <row r="190" spans="1:8" ht="12.75">
      <c r="A190" s="62" t="s">
        <v>6</v>
      </c>
      <c r="B190" s="62" t="s">
        <v>107</v>
      </c>
      <c r="C190" s="62">
        <v>243242138</v>
      </c>
      <c r="D190" s="46">
        <f t="shared" si="15"/>
        <v>121621069</v>
      </c>
      <c r="E190" s="62">
        <v>447939322</v>
      </c>
      <c r="F190" s="62">
        <f t="shared" si="16"/>
        <v>223969661</v>
      </c>
      <c r="G190" s="62">
        <v>23745947</v>
      </c>
      <c r="H190" s="62">
        <f t="shared" si="17"/>
        <v>11872973.5</v>
      </c>
    </row>
    <row r="191" spans="1:8" ht="12.75">
      <c r="A191" s="62" t="s">
        <v>6</v>
      </c>
      <c r="B191" s="62" t="s">
        <v>128</v>
      </c>
      <c r="C191" s="62">
        <v>2650</v>
      </c>
      <c r="D191" s="46">
        <f t="shared" si="15"/>
        <v>1325</v>
      </c>
      <c r="E191" s="62">
        <v>9064</v>
      </c>
      <c r="F191" s="62">
        <f t="shared" si="16"/>
        <v>4532</v>
      </c>
      <c r="G191" s="62">
        <v>0</v>
      </c>
      <c r="H191" s="62">
        <f t="shared" si="17"/>
        <v>0</v>
      </c>
    </row>
    <row r="192" spans="1:8" ht="12.75">
      <c r="A192" s="62" t="s">
        <v>6</v>
      </c>
      <c r="B192" s="62" t="s">
        <v>289</v>
      </c>
      <c r="C192" s="62">
        <v>416534</v>
      </c>
      <c r="D192" s="46">
        <f t="shared" si="15"/>
        <v>208267</v>
      </c>
      <c r="E192" s="62">
        <v>1765370</v>
      </c>
      <c r="F192" s="62">
        <f t="shared" si="16"/>
        <v>882685</v>
      </c>
      <c r="G192" s="62">
        <v>0</v>
      </c>
      <c r="H192" s="62">
        <f t="shared" si="17"/>
        <v>0</v>
      </c>
    </row>
    <row r="193" spans="1:8" ht="12.75">
      <c r="A193" s="62" t="s">
        <v>6</v>
      </c>
      <c r="B193" s="62" t="s">
        <v>157</v>
      </c>
      <c r="C193" s="62">
        <v>4648444</v>
      </c>
      <c r="D193" s="46">
        <f t="shared" si="15"/>
        <v>2324222</v>
      </c>
      <c r="E193" s="62">
        <v>1359542</v>
      </c>
      <c r="F193" s="62">
        <f t="shared" si="16"/>
        <v>679771</v>
      </c>
      <c r="G193" s="62">
        <v>514504</v>
      </c>
      <c r="H193" s="62">
        <f t="shared" si="17"/>
        <v>257252</v>
      </c>
    </row>
    <row r="194" spans="1:8" ht="12.75">
      <c r="A194" s="62" t="s">
        <v>6</v>
      </c>
      <c r="B194" s="62" t="s">
        <v>49</v>
      </c>
      <c r="C194" s="62">
        <v>211222</v>
      </c>
      <c r="D194" s="46">
        <f t="shared" si="15"/>
        <v>105611</v>
      </c>
      <c r="E194" s="62">
        <v>1555494</v>
      </c>
      <c r="F194" s="62">
        <f t="shared" si="16"/>
        <v>777747</v>
      </c>
      <c r="G194" s="62">
        <v>75860</v>
      </c>
      <c r="H194" s="62">
        <f t="shared" si="17"/>
        <v>37930</v>
      </c>
    </row>
    <row r="195" spans="1:8" ht="12.75">
      <c r="A195" s="62" t="s">
        <v>6</v>
      </c>
      <c r="B195" s="62" t="s">
        <v>105</v>
      </c>
      <c r="C195" s="62">
        <v>34922466</v>
      </c>
      <c r="D195" s="46">
        <f t="shared" si="15"/>
        <v>17461233</v>
      </c>
      <c r="E195" s="62">
        <v>40515894</v>
      </c>
      <c r="F195" s="62">
        <f t="shared" si="16"/>
        <v>20257947</v>
      </c>
      <c r="G195" s="62">
        <v>342176.6</v>
      </c>
      <c r="H195" s="62">
        <f t="shared" si="17"/>
        <v>171088.3</v>
      </c>
    </row>
    <row r="196" spans="1:8" ht="12.75">
      <c r="A196" s="62" t="s">
        <v>6</v>
      </c>
      <c r="B196" s="62" t="s">
        <v>112</v>
      </c>
      <c r="C196" s="62">
        <v>10702806</v>
      </c>
      <c r="D196" s="46">
        <f t="shared" si="15"/>
        <v>5351403</v>
      </c>
      <c r="E196" s="62">
        <v>24407030</v>
      </c>
      <c r="F196" s="62">
        <f t="shared" si="16"/>
        <v>12203515</v>
      </c>
      <c r="G196" s="62">
        <v>1751730</v>
      </c>
      <c r="H196" s="62">
        <f t="shared" si="17"/>
        <v>875865</v>
      </c>
    </row>
    <row r="197" spans="1:8" ht="12.75">
      <c r="A197" s="62" t="s">
        <v>6</v>
      </c>
      <c r="B197" s="62" t="s">
        <v>185</v>
      </c>
      <c r="C197" s="62">
        <v>296719560</v>
      </c>
      <c r="D197" s="46">
        <f t="shared" si="15"/>
        <v>148359780</v>
      </c>
      <c r="E197" s="62">
        <v>564002154</v>
      </c>
      <c r="F197" s="62">
        <f t="shared" si="16"/>
        <v>282001077</v>
      </c>
      <c r="G197" s="62">
        <v>10428145.6</v>
      </c>
      <c r="H197" s="62">
        <f t="shared" si="17"/>
        <v>5214072.8</v>
      </c>
    </row>
    <row r="198" spans="1:8" ht="12.75">
      <c r="A198" s="62" t="s">
        <v>6</v>
      </c>
      <c r="B198" s="62" t="s">
        <v>108</v>
      </c>
      <c r="C198" s="62">
        <v>17957962</v>
      </c>
      <c r="D198" s="46">
        <f t="shared" si="15"/>
        <v>8978981</v>
      </c>
      <c r="E198" s="62">
        <v>50414750</v>
      </c>
      <c r="F198" s="62">
        <f t="shared" si="16"/>
        <v>25207375</v>
      </c>
      <c r="G198" s="62">
        <v>1503299.8</v>
      </c>
      <c r="H198" s="62">
        <f t="shared" si="17"/>
        <v>751649.9</v>
      </c>
    </row>
    <row r="199" spans="1:8" ht="12.75">
      <c r="A199" s="62" t="s">
        <v>6</v>
      </c>
      <c r="B199" s="62" t="s">
        <v>135</v>
      </c>
      <c r="C199" s="62">
        <v>16095370</v>
      </c>
      <c r="D199" s="46">
        <f t="shared" si="15"/>
        <v>8047685</v>
      </c>
      <c r="E199" s="62">
        <v>41269632</v>
      </c>
      <c r="F199" s="62">
        <f t="shared" si="16"/>
        <v>20634816</v>
      </c>
      <c r="G199" s="62">
        <v>850928.4</v>
      </c>
      <c r="H199" s="62">
        <f t="shared" si="17"/>
        <v>425464.2</v>
      </c>
    </row>
    <row r="200" spans="1:8" ht="12.75">
      <c r="A200" s="62" t="s">
        <v>6</v>
      </c>
      <c r="B200" s="62" t="s">
        <v>304</v>
      </c>
      <c r="C200" s="62">
        <v>40320</v>
      </c>
      <c r="D200" s="46">
        <f t="shared" si="15"/>
        <v>20160</v>
      </c>
      <c r="E200" s="62">
        <v>98000</v>
      </c>
      <c r="F200" s="62">
        <f t="shared" si="16"/>
        <v>49000</v>
      </c>
      <c r="G200" s="62">
        <v>16000</v>
      </c>
      <c r="H200" s="62">
        <f t="shared" si="17"/>
        <v>8000</v>
      </c>
    </row>
    <row r="201" spans="1:8" ht="12.75">
      <c r="A201" s="62" t="s">
        <v>6</v>
      </c>
      <c r="B201" s="62" t="s">
        <v>54</v>
      </c>
      <c r="C201" s="62">
        <v>9754184</v>
      </c>
      <c r="D201" s="46">
        <f t="shared" si="15"/>
        <v>4877092</v>
      </c>
      <c r="E201" s="62">
        <v>3691446</v>
      </c>
      <c r="F201" s="62">
        <f t="shared" si="16"/>
        <v>1845723</v>
      </c>
      <c r="G201" s="62">
        <v>1053662</v>
      </c>
      <c r="H201" s="62">
        <f t="shared" si="17"/>
        <v>526831</v>
      </c>
    </row>
    <row r="202" spans="1:8" ht="12.75">
      <c r="A202" s="62" t="s">
        <v>6</v>
      </c>
      <c r="B202" s="62" t="s">
        <v>68</v>
      </c>
      <c r="C202" s="62">
        <v>9213488504</v>
      </c>
      <c r="D202" s="46">
        <f t="shared" si="15"/>
        <v>4606744252</v>
      </c>
      <c r="E202" s="62">
        <v>10805812558</v>
      </c>
      <c r="F202" s="62">
        <f t="shared" si="16"/>
        <v>5402906279</v>
      </c>
      <c r="G202" s="62">
        <v>207824448.8</v>
      </c>
      <c r="H202" s="62">
        <f t="shared" si="17"/>
        <v>103912224.4</v>
      </c>
    </row>
    <row r="203" spans="1:8" ht="12.75">
      <c r="A203" s="62" t="s">
        <v>6</v>
      </c>
      <c r="B203" s="62" t="s">
        <v>291</v>
      </c>
      <c r="C203" s="62">
        <v>79218</v>
      </c>
      <c r="D203" s="46">
        <f t="shared" si="15"/>
        <v>39609</v>
      </c>
      <c r="E203" s="62">
        <v>164762</v>
      </c>
      <c r="F203" s="62">
        <f t="shared" si="16"/>
        <v>82381</v>
      </c>
      <c r="G203" s="62">
        <v>0</v>
      </c>
      <c r="H203" s="62">
        <f t="shared" si="17"/>
        <v>0</v>
      </c>
    </row>
    <row r="204" spans="1:8" ht="12.75">
      <c r="A204" s="62" t="s">
        <v>6</v>
      </c>
      <c r="B204" s="62" t="s">
        <v>159</v>
      </c>
      <c r="C204" s="62">
        <v>16657124</v>
      </c>
      <c r="D204" s="46">
        <f t="shared" si="15"/>
        <v>8328562</v>
      </c>
      <c r="E204" s="62">
        <v>14058162</v>
      </c>
      <c r="F204" s="62">
        <f t="shared" si="16"/>
        <v>7029081</v>
      </c>
      <c r="G204" s="62">
        <v>2345680</v>
      </c>
      <c r="H204" s="62">
        <f t="shared" si="17"/>
        <v>1172840</v>
      </c>
    </row>
    <row r="205" spans="1:8" ht="12.75">
      <c r="A205" s="62" t="s">
        <v>6</v>
      </c>
      <c r="B205" s="62" t="s">
        <v>71</v>
      </c>
      <c r="C205" s="62">
        <v>531578128</v>
      </c>
      <c r="D205" s="46">
        <f t="shared" si="15"/>
        <v>265789064</v>
      </c>
      <c r="E205" s="62">
        <v>1590854666</v>
      </c>
      <c r="F205" s="62">
        <f t="shared" si="16"/>
        <v>795427333</v>
      </c>
      <c r="G205" s="62">
        <v>33523901.2</v>
      </c>
      <c r="H205" s="62">
        <f t="shared" si="17"/>
        <v>16761950.6</v>
      </c>
    </row>
    <row r="206" spans="1:8" ht="12.75">
      <c r="A206" s="62" t="s">
        <v>6</v>
      </c>
      <c r="B206" s="62" t="s">
        <v>119</v>
      </c>
      <c r="C206" s="62">
        <v>370506</v>
      </c>
      <c r="D206" s="46">
        <f t="shared" si="15"/>
        <v>185253</v>
      </c>
      <c r="E206" s="62">
        <v>2031500</v>
      </c>
      <c r="F206" s="62">
        <f t="shared" si="16"/>
        <v>1015750</v>
      </c>
      <c r="G206" s="62">
        <v>160132</v>
      </c>
      <c r="H206" s="62">
        <f t="shared" si="17"/>
        <v>80066</v>
      </c>
    </row>
    <row r="207" spans="1:8" ht="12.75">
      <c r="A207" s="62" t="s">
        <v>6</v>
      </c>
      <c r="B207" s="62" t="s">
        <v>122</v>
      </c>
      <c r="C207" s="62">
        <v>895478</v>
      </c>
      <c r="D207" s="46">
        <f t="shared" si="15"/>
        <v>447739</v>
      </c>
      <c r="E207" s="62">
        <v>2451476</v>
      </c>
      <c r="F207" s="62">
        <f t="shared" si="16"/>
        <v>1225738</v>
      </c>
      <c r="G207" s="62">
        <v>183204</v>
      </c>
      <c r="H207" s="62">
        <f t="shared" si="17"/>
        <v>91602</v>
      </c>
    </row>
    <row r="208" spans="1:8" ht="12.75">
      <c r="A208" s="62" t="s">
        <v>6</v>
      </c>
      <c r="B208" s="62" t="s">
        <v>200</v>
      </c>
      <c r="C208" s="62">
        <v>82481136</v>
      </c>
      <c r="D208" s="46">
        <f t="shared" si="15"/>
        <v>41240568</v>
      </c>
      <c r="E208" s="62">
        <v>89675490</v>
      </c>
      <c r="F208" s="62">
        <f t="shared" si="16"/>
        <v>44837745</v>
      </c>
      <c r="G208" s="62">
        <v>4904073.8</v>
      </c>
      <c r="H208" s="62">
        <f t="shared" si="17"/>
        <v>2452036.9</v>
      </c>
    </row>
    <row r="209" spans="1:8" ht="12.75">
      <c r="A209" s="62" t="s">
        <v>6</v>
      </c>
      <c r="B209" s="62" t="s">
        <v>53</v>
      </c>
      <c r="C209" s="62">
        <v>705903264</v>
      </c>
      <c r="D209" s="46">
        <f t="shared" si="15"/>
        <v>352951632</v>
      </c>
      <c r="E209" s="62">
        <v>65222764</v>
      </c>
      <c r="F209" s="62">
        <f t="shared" si="16"/>
        <v>32611382</v>
      </c>
      <c r="G209" s="62">
        <v>438874</v>
      </c>
      <c r="H209" s="62">
        <f t="shared" si="17"/>
        <v>219437</v>
      </c>
    </row>
    <row r="210" spans="1:8" ht="12.75">
      <c r="A210" s="62" t="s">
        <v>6</v>
      </c>
      <c r="B210" s="62" t="s">
        <v>64</v>
      </c>
      <c r="C210" s="62">
        <v>1866106</v>
      </c>
      <c r="D210" s="46">
        <f t="shared" si="15"/>
        <v>933053</v>
      </c>
      <c r="E210" s="62">
        <v>1954830</v>
      </c>
      <c r="F210" s="62">
        <f t="shared" si="16"/>
        <v>977415</v>
      </c>
      <c r="G210" s="62">
        <v>117429.8</v>
      </c>
      <c r="H210" s="62">
        <f t="shared" si="17"/>
        <v>58714.9</v>
      </c>
    </row>
    <row r="211" spans="1:8" ht="12.75">
      <c r="A211" s="62" t="s">
        <v>6</v>
      </c>
      <c r="B211" s="62" t="s">
        <v>116</v>
      </c>
      <c r="C211" s="62">
        <v>246728</v>
      </c>
      <c r="D211" s="46">
        <f t="shared" si="15"/>
        <v>123364</v>
      </c>
      <c r="E211" s="62">
        <v>769184</v>
      </c>
      <c r="F211" s="62">
        <f t="shared" si="16"/>
        <v>384592</v>
      </c>
      <c r="G211" s="62">
        <v>36706</v>
      </c>
      <c r="H211" s="62">
        <f t="shared" si="17"/>
        <v>18353</v>
      </c>
    </row>
    <row r="212" spans="1:8" ht="12.75">
      <c r="A212" s="62" t="s">
        <v>6</v>
      </c>
      <c r="B212" s="62" t="s">
        <v>120</v>
      </c>
      <c r="C212" s="62">
        <v>19742</v>
      </c>
      <c r="D212" s="46">
        <f t="shared" si="15"/>
        <v>9871</v>
      </c>
      <c r="E212" s="62">
        <v>106374</v>
      </c>
      <c r="F212" s="62">
        <f t="shared" si="16"/>
        <v>53187</v>
      </c>
      <c r="G212" s="62">
        <v>0</v>
      </c>
      <c r="H212" s="62">
        <f t="shared" si="17"/>
        <v>0</v>
      </c>
    </row>
    <row r="213" spans="1:8" ht="12.75">
      <c r="A213" s="62" t="s">
        <v>6</v>
      </c>
      <c r="B213" s="62" t="s">
        <v>150</v>
      </c>
      <c r="C213" s="62">
        <v>13190</v>
      </c>
      <c r="D213" s="46">
        <f t="shared" si="15"/>
        <v>6595</v>
      </c>
      <c r="E213" s="62">
        <v>39340</v>
      </c>
      <c r="F213" s="62">
        <f t="shared" si="16"/>
        <v>19670</v>
      </c>
      <c r="G213" s="62">
        <v>0</v>
      </c>
      <c r="H213" s="62">
        <f t="shared" si="17"/>
        <v>0</v>
      </c>
    </row>
    <row r="214" spans="1:8" ht="12.75">
      <c r="A214" s="62" t="s">
        <v>6</v>
      </c>
      <c r="B214" s="62" t="s">
        <v>179</v>
      </c>
      <c r="C214" s="62">
        <v>6522390</v>
      </c>
      <c r="D214" s="46">
        <f t="shared" si="15"/>
        <v>3261195</v>
      </c>
      <c r="E214" s="62">
        <v>28776138</v>
      </c>
      <c r="F214" s="62">
        <f t="shared" si="16"/>
        <v>14388069</v>
      </c>
      <c r="G214" s="62">
        <v>757767.6</v>
      </c>
      <c r="H214" s="62">
        <f t="shared" si="17"/>
        <v>378883.8</v>
      </c>
    </row>
    <row r="215" spans="1:8" ht="12.75">
      <c r="A215" s="62" t="s">
        <v>6</v>
      </c>
      <c r="B215" s="62" t="s">
        <v>197</v>
      </c>
      <c r="C215" s="62">
        <v>24162</v>
      </c>
      <c r="D215" s="46">
        <f t="shared" si="15"/>
        <v>12081</v>
      </c>
      <c r="E215" s="62">
        <v>48156</v>
      </c>
      <c r="F215" s="62">
        <f t="shared" si="16"/>
        <v>24078</v>
      </c>
      <c r="G215" s="62">
        <v>0</v>
      </c>
      <c r="H215" s="62">
        <f t="shared" si="17"/>
        <v>0</v>
      </c>
    </row>
    <row r="216" spans="1:8" ht="12.75">
      <c r="A216" s="62" t="s">
        <v>6</v>
      </c>
      <c r="B216" s="62" t="s">
        <v>292</v>
      </c>
      <c r="C216" s="62">
        <v>560202</v>
      </c>
      <c r="D216" s="46">
        <f t="shared" si="15"/>
        <v>280101</v>
      </c>
      <c r="E216" s="62">
        <v>1266948</v>
      </c>
      <c r="F216" s="62">
        <f t="shared" si="16"/>
        <v>633474</v>
      </c>
      <c r="G216" s="62">
        <v>81766.8</v>
      </c>
      <c r="H216" s="62">
        <f t="shared" si="17"/>
        <v>40883.4</v>
      </c>
    </row>
    <row r="217" spans="1:8" ht="12.75">
      <c r="A217" s="62" t="s">
        <v>6</v>
      </c>
      <c r="B217" s="62" t="s">
        <v>115</v>
      </c>
      <c r="C217" s="62">
        <v>1246201658</v>
      </c>
      <c r="D217" s="46">
        <f t="shared" si="15"/>
        <v>623100829</v>
      </c>
      <c r="E217" s="62">
        <v>2378825744</v>
      </c>
      <c r="F217" s="62">
        <f t="shared" si="16"/>
        <v>1189412872</v>
      </c>
      <c r="G217" s="62">
        <v>65761569.6</v>
      </c>
      <c r="H217" s="62">
        <f t="shared" si="17"/>
        <v>32880784.8</v>
      </c>
    </row>
    <row r="218" spans="1:8" ht="12.75">
      <c r="A218" s="62" t="s">
        <v>6</v>
      </c>
      <c r="B218" s="62" t="s">
        <v>117</v>
      </c>
      <c r="C218" s="62">
        <v>1958836</v>
      </c>
      <c r="D218" s="46">
        <f t="shared" si="15"/>
        <v>979418</v>
      </c>
      <c r="E218" s="62">
        <v>14767252</v>
      </c>
      <c r="F218" s="62">
        <f t="shared" si="16"/>
        <v>7383626</v>
      </c>
      <c r="G218" s="62">
        <v>667816</v>
      </c>
      <c r="H218" s="62">
        <f t="shared" si="17"/>
        <v>333908</v>
      </c>
    </row>
    <row r="219" spans="1:8" ht="12.75">
      <c r="A219" s="62" t="s">
        <v>6</v>
      </c>
      <c r="B219" s="62" t="s">
        <v>166</v>
      </c>
      <c r="C219" s="62">
        <v>3093844</v>
      </c>
      <c r="D219" s="46">
        <f t="shared" si="15"/>
        <v>1546922</v>
      </c>
      <c r="E219" s="62">
        <v>2338314</v>
      </c>
      <c r="F219" s="62">
        <f t="shared" si="16"/>
        <v>1169157</v>
      </c>
      <c r="G219" s="62">
        <v>477948</v>
      </c>
      <c r="H219" s="62">
        <f t="shared" si="17"/>
        <v>238974</v>
      </c>
    </row>
    <row r="220" spans="1:8" ht="12.75">
      <c r="A220" s="62" t="s">
        <v>6</v>
      </c>
      <c r="B220" s="62" t="s">
        <v>189</v>
      </c>
      <c r="C220" s="62">
        <v>58066750</v>
      </c>
      <c r="D220" s="46">
        <f t="shared" si="15"/>
        <v>29033375</v>
      </c>
      <c r="E220" s="62">
        <v>190449774</v>
      </c>
      <c r="F220" s="62">
        <f t="shared" si="16"/>
        <v>95224887</v>
      </c>
      <c r="G220" s="62">
        <v>4898165.8</v>
      </c>
      <c r="H220" s="62">
        <f t="shared" si="17"/>
        <v>2449082.9</v>
      </c>
    </row>
    <row r="221" spans="1:8" ht="12.75">
      <c r="A221" s="62" t="s">
        <v>6</v>
      </c>
      <c r="B221" s="62" t="s">
        <v>43</v>
      </c>
      <c r="C221" s="62">
        <v>38988770</v>
      </c>
      <c r="D221" s="46">
        <f t="shared" si="15"/>
        <v>19494385</v>
      </c>
      <c r="E221" s="62">
        <v>21757266</v>
      </c>
      <c r="F221" s="62">
        <f t="shared" si="16"/>
        <v>10878633</v>
      </c>
      <c r="G221" s="62">
        <v>4351912</v>
      </c>
      <c r="H221" s="62">
        <f t="shared" si="17"/>
        <v>2175956</v>
      </c>
    </row>
    <row r="222" spans="1:8" ht="12.75">
      <c r="A222" s="62" t="s">
        <v>6</v>
      </c>
      <c r="B222" s="62" t="s">
        <v>81</v>
      </c>
      <c r="C222" s="62">
        <v>84197136</v>
      </c>
      <c r="D222" s="46">
        <f t="shared" si="15"/>
        <v>42098568</v>
      </c>
      <c r="E222" s="62">
        <v>71811150</v>
      </c>
      <c r="F222" s="62">
        <f t="shared" si="16"/>
        <v>35905575</v>
      </c>
      <c r="G222" s="62">
        <v>5822932</v>
      </c>
      <c r="H222" s="62">
        <f t="shared" si="17"/>
        <v>2911466</v>
      </c>
    </row>
    <row r="223" spans="1:8" ht="12.75">
      <c r="A223" s="62" t="s">
        <v>6</v>
      </c>
      <c r="B223" s="62" t="s">
        <v>293</v>
      </c>
      <c r="C223" s="62">
        <v>237042</v>
      </c>
      <c r="D223" s="46">
        <f t="shared" si="15"/>
        <v>118521</v>
      </c>
      <c r="E223" s="62">
        <v>1750798</v>
      </c>
      <c r="F223" s="62">
        <f t="shared" si="16"/>
        <v>875399</v>
      </c>
      <c r="G223" s="62">
        <v>94442</v>
      </c>
      <c r="H223" s="62">
        <f t="shared" si="17"/>
        <v>47221</v>
      </c>
    </row>
    <row r="224" spans="1:8" ht="12.75">
      <c r="A224" s="62" t="s">
        <v>6</v>
      </c>
      <c r="B224" s="62" t="s">
        <v>181</v>
      </c>
      <c r="C224" s="62">
        <v>738892</v>
      </c>
      <c r="D224" s="46">
        <f t="shared" si="15"/>
        <v>369446</v>
      </c>
      <c r="E224" s="62">
        <v>1285024</v>
      </c>
      <c r="F224" s="62">
        <f t="shared" si="16"/>
        <v>642512</v>
      </c>
      <c r="G224" s="62">
        <v>54788</v>
      </c>
      <c r="H224" s="62">
        <f t="shared" si="17"/>
        <v>27394</v>
      </c>
    </row>
    <row r="225" spans="1:8" ht="12.75">
      <c r="A225" t="s">
        <v>7</v>
      </c>
      <c r="B225" t="s">
        <v>57</v>
      </c>
      <c r="C225" s="46">
        <v>91994063000</v>
      </c>
      <c r="D225" s="46">
        <f aca="true" t="shared" si="18" ref="D225:D267">C225/1000</f>
        <v>91994063</v>
      </c>
      <c r="E225" s="46">
        <v>617745676000</v>
      </c>
      <c r="F225" s="46">
        <f aca="true" t="shared" si="19" ref="F225:F267">E225/1000</f>
        <v>617745676</v>
      </c>
      <c r="G225" s="46">
        <v>8222772600</v>
      </c>
      <c r="H225" s="46">
        <f aca="true" t="shared" si="20" ref="H225:H267">G225/1000</f>
        <v>8222772.6</v>
      </c>
    </row>
    <row r="226" spans="1:8" ht="12.75">
      <c r="A226" t="s">
        <v>7</v>
      </c>
      <c r="B226" t="s">
        <v>131</v>
      </c>
      <c r="C226" s="46">
        <v>44313000</v>
      </c>
      <c r="D226" s="46">
        <f t="shared" si="18"/>
        <v>44313</v>
      </c>
      <c r="E226" s="46">
        <v>175225000</v>
      </c>
      <c r="F226" s="46">
        <f t="shared" si="19"/>
        <v>175225</v>
      </c>
      <c r="G226" s="46">
        <v>14615000</v>
      </c>
      <c r="H226" s="46">
        <f t="shared" si="20"/>
        <v>14615</v>
      </c>
    </row>
    <row r="227" spans="1:8" ht="12.75">
      <c r="A227" t="s">
        <v>7</v>
      </c>
      <c r="B227" t="s">
        <v>136</v>
      </c>
      <c r="C227" s="46">
        <v>463286000</v>
      </c>
      <c r="D227" s="46">
        <f t="shared" si="18"/>
        <v>463286</v>
      </c>
      <c r="E227" s="46">
        <v>888024000</v>
      </c>
      <c r="F227" s="46">
        <f t="shared" si="19"/>
        <v>888024</v>
      </c>
      <c r="G227" s="46">
        <v>20012600</v>
      </c>
      <c r="H227" s="46">
        <f t="shared" si="20"/>
        <v>20012.6</v>
      </c>
    </row>
    <row r="228" spans="1:8" ht="12.75">
      <c r="A228" t="s">
        <v>7</v>
      </c>
      <c r="B228" t="s">
        <v>183</v>
      </c>
      <c r="C228" s="46">
        <v>45058802000</v>
      </c>
      <c r="D228" s="46">
        <f t="shared" si="18"/>
        <v>45058802</v>
      </c>
      <c r="E228" s="46">
        <v>89598820000</v>
      </c>
      <c r="F228" s="46">
        <f t="shared" si="19"/>
        <v>89598820</v>
      </c>
      <c r="G228" s="46">
        <v>5553603000</v>
      </c>
      <c r="H228" s="46">
        <f t="shared" si="20"/>
        <v>5553603</v>
      </c>
    </row>
    <row r="229" spans="1:8" ht="12.75">
      <c r="A229" t="s">
        <v>7</v>
      </c>
      <c r="B229" t="s">
        <v>63</v>
      </c>
      <c r="C229" s="46">
        <v>72288750000</v>
      </c>
      <c r="D229" s="46">
        <f t="shared" si="18"/>
        <v>72288750</v>
      </c>
      <c r="E229" s="46">
        <v>154266753000</v>
      </c>
      <c r="F229" s="46">
        <f t="shared" si="19"/>
        <v>154266753</v>
      </c>
      <c r="G229" s="46">
        <v>6788541800</v>
      </c>
      <c r="H229" s="46">
        <f t="shared" si="20"/>
        <v>6788541.8</v>
      </c>
    </row>
    <row r="230" spans="1:8" ht="12.75">
      <c r="A230" t="s">
        <v>7</v>
      </c>
      <c r="B230" t="s">
        <v>74</v>
      </c>
      <c r="C230" s="46">
        <v>429567000</v>
      </c>
      <c r="D230" s="46">
        <f t="shared" si="18"/>
        <v>429567</v>
      </c>
      <c r="E230" s="46">
        <v>910338000</v>
      </c>
      <c r="F230" s="46">
        <f t="shared" si="19"/>
        <v>910338</v>
      </c>
      <c r="G230" s="46">
        <v>57490000</v>
      </c>
      <c r="H230" s="46">
        <f t="shared" si="20"/>
        <v>57490</v>
      </c>
    </row>
    <row r="231" spans="1:8" ht="12.75">
      <c r="A231" t="s">
        <v>7</v>
      </c>
      <c r="B231" t="s">
        <v>82</v>
      </c>
      <c r="C231" s="46">
        <v>1055546000</v>
      </c>
      <c r="D231" s="46">
        <f t="shared" si="18"/>
        <v>1055546</v>
      </c>
      <c r="E231" s="46">
        <v>2049729000</v>
      </c>
      <c r="F231" s="46">
        <f t="shared" si="19"/>
        <v>2049729</v>
      </c>
      <c r="G231" s="46">
        <v>113179900</v>
      </c>
      <c r="H231" s="46">
        <f t="shared" si="20"/>
        <v>113179.9</v>
      </c>
    </row>
    <row r="232" spans="1:8" ht="12.75">
      <c r="A232" t="s">
        <v>7</v>
      </c>
      <c r="B232" t="s">
        <v>83</v>
      </c>
      <c r="C232" s="46">
        <v>409801999000</v>
      </c>
      <c r="D232" s="46">
        <f t="shared" si="18"/>
        <v>409801999</v>
      </c>
      <c r="E232" s="46">
        <v>1071593607000</v>
      </c>
      <c r="F232" s="46">
        <f t="shared" si="19"/>
        <v>1071593607</v>
      </c>
      <c r="G232" s="46">
        <v>39807916200</v>
      </c>
      <c r="H232" s="46">
        <f t="shared" si="20"/>
        <v>39807916.2</v>
      </c>
    </row>
    <row r="233" spans="1:8" ht="12.75">
      <c r="A233" t="s">
        <v>7</v>
      </c>
      <c r="B233" t="s">
        <v>89</v>
      </c>
      <c r="C233" s="46">
        <v>35070324000</v>
      </c>
      <c r="D233" s="46">
        <f t="shared" si="18"/>
        <v>35070324</v>
      </c>
      <c r="E233" s="46">
        <v>64318736000</v>
      </c>
      <c r="F233" s="46">
        <f t="shared" si="19"/>
        <v>64318736</v>
      </c>
      <c r="G233" s="46">
        <v>3043581200</v>
      </c>
      <c r="H233" s="46">
        <f t="shared" si="20"/>
        <v>3043581.2</v>
      </c>
    </row>
    <row r="234" spans="1:8" ht="12.75">
      <c r="A234" t="s">
        <v>7</v>
      </c>
      <c r="B234" t="s">
        <v>93</v>
      </c>
      <c r="C234" s="46">
        <v>22713961000</v>
      </c>
      <c r="D234" s="46">
        <f t="shared" si="18"/>
        <v>22713961</v>
      </c>
      <c r="E234" s="46">
        <v>56732664000</v>
      </c>
      <c r="F234" s="46">
        <f t="shared" si="19"/>
        <v>56732664</v>
      </c>
      <c r="G234" s="46">
        <v>2418353000</v>
      </c>
      <c r="H234" s="46">
        <f t="shared" si="20"/>
        <v>2418353</v>
      </c>
    </row>
    <row r="235" spans="1:8" ht="12.75">
      <c r="A235" t="s">
        <v>7</v>
      </c>
      <c r="B235" t="s">
        <v>110</v>
      </c>
      <c r="C235" s="46">
        <v>27593844000</v>
      </c>
      <c r="D235" s="46">
        <f t="shared" si="18"/>
        <v>27593844</v>
      </c>
      <c r="E235" s="46">
        <v>50459385000</v>
      </c>
      <c r="F235" s="46">
        <f t="shared" si="19"/>
        <v>50459385</v>
      </c>
      <c r="G235" s="46">
        <v>3801592900</v>
      </c>
      <c r="H235" s="46">
        <f t="shared" si="20"/>
        <v>3801592.9</v>
      </c>
    </row>
    <row r="236" spans="1:8" ht="12.75">
      <c r="A236" t="s">
        <v>7</v>
      </c>
      <c r="B236" t="s">
        <v>121</v>
      </c>
      <c r="C236" s="46">
        <v>3287257000</v>
      </c>
      <c r="D236" s="46">
        <f t="shared" si="18"/>
        <v>3287257</v>
      </c>
      <c r="E236" s="46">
        <v>7134811000</v>
      </c>
      <c r="F236" s="46">
        <f t="shared" si="19"/>
        <v>7134811</v>
      </c>
      <c r="G236" s="46">
        <v>219880900</v>
      </c>
      <c r="H236" s="46">
        <f t="shared" si="20"/>
        <v>219880.9</v>
      </c>
    </row>
    <row r="237" spans="1:8" ht="12.75">
      <c r="A237" t="s">
        <v>7</v>
      </c>
      <c r="B237" t="s">
        <v>155</v>
      </c>
      <c r="C237" s="46">
        <v>16344363000</v>
      </c>
      <c r="D237" s="46">
        <f t="shared" si="18"/>
        <v>16344363</v>
      </c>
      <c r="E237" s="46">
        <v>47892367000</v>
      </c>
      <c r="F237" s="46">
        <f t="shared" si="19"/>
        <v>47892367</v>
      </c>
      <c r="G237" s="46">
        <v>2462350000</v>
      </c>
      <c r="H237" s="46">
        <f t="shared" si="20"/>
        <v>2462350</v>
      </c>
    </row>
    <row r="238" spans="1:8" ht="12.75">
      <c r="A238" t="s">
        <v>7</v>
      </c>
      <c r="B238" t="s">
        <v>194</v>
      </c>
      <c r="C238" s="46">
        <v>3155008000</v>
      </c>
      <c r="D238" s="46">
        <f t="shared" si="18"/>
        <v>3155008</v>
      </c>
      <c r="E238" s="46">
        <v>7466109000</v>
      </c>
      <c r="F238" s="46">
        <f t="shared" si="19"/>
        <v>7466109</v>
      </c>
      <c r="G238" s="46">
        <v>623133900</v>
      </c>
      <c r="H238" s="46">
        <f t="shared" si="20"/>
        <v>623133.9</v>
      </c>
    </row>
    <row r="239" spans="1:8" ht="12.75">
      <c r="A239" t="s">
        <v>7</v>
      </c>
      <c r="B239" t="s">
        <v>38</v>
      </c>
      <c r="C239" s="46">
        <v>100679000</v>
      </c>
      <c r="D239" s="46">
        <f t="shared" si="18"/>
        <v>100679</v>
      </c>
      <c r="E239" s="46">
        <v>332978000</v>
      </c>
      <c r="F239" s="46">
        <f t="shared" si="19"/>
        <v>332978</v>
      </c>
      <c r="G239" s="46">
        <v>23515000</v>
      </c>
      <c r="H239" s="46">
        <f t="shared" si="20"/>
        <v>23515</v>
      </c>
    </row>
    <row r="240" spans="1:8" ht="12.75">
      <c r="A240" t="s">
        <v>7</v>
      </c>
      <c r="B240" t="s">
        <v>90</v>
      </c>
      <c r="C240" s="46">
        <v>157229259000</v>
      </c>
      <c r="D240" s="46">
        <f t="shared" si="18"/>
        <v>157229259</v>
      </c>
      <c r="E240" s="46">
        <v>768401481000</v>
      </c>
      <c r="F240" s="46">
        <f t="shared" si="19"/>
        <v>768401481</v>
      </c>
      <c r="G240" s="46">
        <v>18764933800</v>
      </c>
      <c r="H240" s="46">
        <f t="shared" si="20"/>
        <v>18764933.8</v>
      </c>
    </row>
    <row r="241" spans="1:8" ht="12.75">
      <c r="A241" t="s">
        <v>7</v>
      </c>
      <c r="B241" t="s">
        <v>95</v>
      </c>
      <c r="C241" s="46">
        <v>11718278000</v>
      </c>
      <c r="D241" s="46">
        <f t="shared" si="18"/>
        <v>11718278</v>
      </c>
      <c r="E241" s="46">
        <v>43623641000</v>
      </c>
      <c r="F241" s="46">
        <f t="shared" si="19"/>
        <v>43623641</v>
      </c>
      <c r="G241" s="46">
        <v>2236733400</v>
      </c>
      <c r="H241" s="46">
        <f t="shared" si="20"/>
        <v>2236733.4</v>
      </c>
    </row>
    <row r="242" spans="1:8" ht="12.75">
      <c r="A242" t="s">
        <v>7</v>
      </c>
      <c r="B242" t="s">
        <v>103</v>
      </c>
      <c r="C242" s="46">
        <v>783792100000</v>
      </c>
      <c r="D242" s="46">
        <f t="shared" si="18"/>
        <v>783792100</v>
      </c>
      <c r="E242" s="46">
        <v>2476637892000</v>
      </c>
      <c r="F242" s="46">
        <f t="shared" si="19"/>
        <v>2476637892</v>
      </c>
      <c r="G242" s="46">
        <v>82645588800</v>
      </c>
      <c r="H242" s="46">
        <f t="shared" si="20"/>
        <v>82645588.8</v>
      </c>
    </row>
    <row r="243" spans="1:8" ht="12.75">
      <c r="A243" t="s">
        <v>7</v>
      </c>
      <c r="B243" t="s">
        <v>127</v>
      </c>
      <c r="C243" s="46">
        <v>271729000</v>
      </c>
      <c r="D243" s="46">
        <f t="shared" si="18"/>
        <v>271729</v>
      </c>
      <c r="E243" s="46">
        <v>217950000</v>
      </c>
      <c r="F243" s="46">
        <f t="shared" si="19"/>
        <v>217950</v>
      </c>
      <c r="G243" s="46">
        <v>64762000</v>
      </c>
      <c r="H243" s="46">
        <f t="shared" si="20"/>
        <v>64762</v>
      </c>
    </row>
    <row r="244" spans="1:8" ht="12.75">
      <c r="A244" t="s">
        <v>7</v>
      </c>
      <c r="B244" t="s">
        <v>172</v>
      </c>
      <c r="C244" s="46">
        <v>268514000</v>
      </c>
      <c r="D244" s="46">
        <f t="shared" si="18"/>
        <v>268514</v>
      </c>
      <c r="E244" s="46">
        <v>901692000</v>
      </c>
      <c r="F244" s="46">
        <f t="shared" si="19"/>
        <v>901692</v>
      </c>
      <c r="G244" s="46">
        <v>26574800</v>
      </c>
      <c r="H244" s="46">
        <f t="shared" si="20"/>
        <v>26574.8</v>
      </c>
    </row>
    <row r="245" spans="1:8" ht="12.75">
      <c r="A245" t="s">
        <v>7</v>
      </c>
      <c r="B245" t="s">
        <v>76</v>
      </c>
      <c r="C245" s="46">
        <v>52683449000</v>
      </c>
      <c r="D245" s="46">
        <f t="shared" si="18"/>
        <v>52683449</v>
      </c>
      <c r="E245" s="46">
        <v>114920805000</v>
      </c>
      <c r="F245" s="46">
        <f t="shared" si="19"/>
        <v>114920805</v>
      </c>
      <c r="G245" s="46">
        <v>3657982800</v>
      </c>
      <c r="H245" s="46">
        <f t="shared" si="20"/>
        <v>3657982.8</v>
      </c>
    </row>
    <row r="246" spans="1:8" ht="12.75">
      <c r="A246" t="s">
        <v>7</v>
      </c>
      <c r="B246" t="s">
        <v>111</v>
      </c>
      <c r="C246" s="46">
        <v>612462000</v>
      </c>
      <c r="D246" s="46">
        <f t="shared" si="18"/>
        <v>612462</v>
      </c>
      <c r="E246" s="46">
        <v>1628814000</v>
      </c>
      <c r="F246" s="46">
        <f t="shared" si="19"/>
        <v>1628814</v>
      </c>
      <c r="G246" s="46">
        <v>16216000</v>
      </c>
      <c r="H246" s="46">
        <f t="shared" si="20"/>
        <v>16216</v>
      </c>
    </row>
    <row r="247" spans="1:8" ht="12.75">
      <c r="A247" t="s">
        <v>7</v>
      </c>
      <c r="B247" t="s">
        <v>167</v>
      </c>
      <c r="C247" s="46">
        <v>268118980000</v>
      </c>
      <c r="D247" s="46">
        <f t="shared" si="18"/>
        <v>268118980</v>
      </c>
      <c r="E247" s="46">
        <v>430561539000</v>
      </c>
      <c r="F247" s="46">
        <f t="shared" si="19"/>
        <v>430561539</v>
      </c>
      <c r="G247" s="46">
        <v>33431808100</v>
      </c>
      <c r="H247" s="46">
        <f t="shared" si="20"/>
        <v>33431808.1</v>
      </c>
    </row>
    <row r="248" spans="1:8" ht="12.75">
      <c r="A248" t="s">
        <v>7</v>
      </c>
      <c r="B248" t="s">
        <v>168</v>
      </c>
      <c r="C248" s="46">
        <v>6835974000</v>
      </c>
      <c r="D248" s="46">
        <f t="shared" si="18"/>
        <v>6835974</v>
      </c>
      <c r="E248" s="46">
        <v>14004299000</v>
      </c>
      <c r="F248" s="46">
        <f t="shared" si="19"/>
        <v>14004299</v>
      </c>
      <c r="G248" s="46">
        <v>651471100</v>
      </c>
      <c r="H248" s="46">
        <f t="shared" si="20"/>
        <v>651471.1</v>
      </c>
    </row>
    <row r="249" spans="1:8" ht="12.75">
      <c r="A249" t="s">
        <v>7</v>
      </c>
      <c r="B249" t="s">
        <v>173</v>
      </c>
      <c r="C249" s="46">
        <v>3265995000</v>
      </c>
      <c r="D249" s="46">
        <f t="shared" si="18"/>
        <v>3265995</v>
      </c>
      <c r="E249" s="46">
        <v>5602074000</v>
      </c>
      <c r="F249" s="46">
        <f t="shared" si="19"/>
        <v>5602074</v>
      </c>
      <c r="G249" s="46">
        <v>927181900</v>
      </c>
      <c r="H249" s="46">
        <f t="shared" si="20"/>
        <v>927181.9</v>
      </c>
    </row>
    <row r="250" spans="1:8" ht="12.75">
      <c r="A250" t="s">
        <v>7</v>
      </c>
      <c r="B250" t="s">
        <v>125</v>
      </c>
      <c r="C250" s="46">
        <v>2721000</v>
      </c>
      <c r="D250" s="46">
        <f t="shared" si="18"/>
        <v>2721</v>
      </c>
      <c r="E250" s="46">
        <v>207771000</v>
      </c>
      <c r="F250" s="46">
        <f t="shared" si="19"/>
        <v>207771</v>
      </c>
      <c r="G250">
        <v>0</v>
      </c>
      <c r="H250" s="46">
        <f t="shared" si="20"/>
        <v>0</v>
      </c>
    </row>
    <row r="251" spans="1:8" ht="12.75">
      <c r="A251" t="s">
        <v>7</v>
      </c>
      <c r="B251" t="s">
        <v>141</v>
      </c>
      <c r="C251" s="46">
        <v>294694000</v>
      </c>
      <c r="D251" s="46">
        <f t="shared" si="18"/>
        <v>294694</v>
      </c>
      <c r="E251" s="46">
        <v>677530000</v>
      </c>
      <c r="F251" s="46">
        <f t="shared" si="19"/>
        <v>677530</v>
      </c>
      <c r="G251" s="46">
        <v>72914000</v>
      </c>
      <c r="H251" s="46">
        <f t="shared" si="20"/>
        <v>72914</v>
      </c>
    </row>
    <row r="252" spans="1:8" ht="12.75">
      <c r="A252" t="s">
        <v>7</v>
      </c>
      <c r="B252" t="s">
        <v>169</v>
      </c>
      <c r="C252" s="46">
        <v>261267000</v>
      </c>
      <c r="D252" s="46">
        <f t="shared" si="18"/>
        <v>261267</v>
      </c>
      <c r="E252" s="46">
        <v>590827000</v>
      </c>
      <c r="F252" s="46">
        <f t="shared" si="19"/>
        <v>590827</v>
      </c>
      <c r="G252" s="46">
        <v>65979000</v>
      </c>
      <c r="H252" s="46">
        <f t="shared" si="20"/>
        <v>65979</v>
      </c>
    </row>
    <row r="253" spans="1:8" ht="12.75">
      <c r="A253" t="s">
        <v>7</v>
      </c>
      <c r="B253" t="s">
        <v>174</v>
      </c>
      <c r="C253" s="46">
        <v>108693848000</v>
      </c>
      <c r="D253" s="46">
        <f t="shared" si="18"/>
        <v>108693848</v>
      </c>
      <c r="E253" s="46">
        <v>337560576000</v>
      </c>
      <c r="F253" s="46">
        <f t="shared" si="19"/>
        <v>337560576</v>
      </c>
      <c r="G253" s="46">
        <v>21574197100</v>
      </c>
      <c r="H253" s="46">
        <f t="shared" si="20"/>
        <v>21574197.1</v>
      </c>
    </row>
    <row r="254" spans="1:8" ht="12.75">
      <c r="A254" t="s">
        <v>7</v>
      </c>
      <c r="B254" t="s">
        <v>46</v>
      </c>
      <c r="C254" s="46">
        <v>501733000</v>
      </c>
      <c r="D254" s="46">
        <f t="shared" si="18"/>
        <v>501733</v>
      </c>
      <c r="E254" s="46">
        <v>2465820000</v>
      </c>
      <c r="F254" s="46">
        <f t="shared" si="19"/>
        <v>2465820</v>
      </c>
      <c r="G254" s="46">
        <v>115909900</v>
      </c>
      <c r="H254" s="46">
        <f t="shared" si="20"/>
        <v>115909.9</v>
      </c>
    </row>
    <row r="255" spans="1:8" ht="12.75">
      <c r="A255" t="s">
        <v>7</v>
      </c>
      <c r="B255" t="s">
        <v>56</v>
      </c>
      <c r="C255" s="46">
        <v>1904397000</v>
      </c>
      <c r="D255" s="46">
        <f t="shared" si="18"/>
        <v>1904397</v>
      </c>
      <c r="E255" s="46">
        <v>8076530000</v>
      </c>
      <c r="F255" s="46">
        <f t="shared" si="19"/>
        <v>8076530</v>
      </c>
      <c r="G255" s="46">
        <v>377188600</v>
      </c>
      <c r="H255" s="46">
        <f t="shared" si="20"/>
        <v>377188.6</v>
      </c>
    </row>
    <row r="256" spans="1:8" ht="12.75">
      <c r="A256" t="s">
        <v>7</v>
      </c>
      <c r="B256" t="s">
        <v>106</v>
      </c>
      <c r="C256" s="46">
        <v>844434000</v>
      </c>
      <c r="D256" s="46">
        <f t="shared" si="18"/>
        <v>844434</v>
      </c>
      <c r="E256" s="46">
        <v>1800444000</v>
      </c>
      <c r="F256" s="46">
        <f t="shared" si="19"/>
        <v>1800444</v>
      </c>
      <c r="G256" s="46">
        <v>311295000</v>
      </c>
      <c r="H256" s="46">
        <f t="shared" si="20"/>
        <v>311295</v>
      </c>
    </row>
    <row r="257" spans="1:8" ht="12.75">
      <c r="A257" t="s">
        <v>7</v>
      </c>
      <c r="B257" t="s">
        <v>113</v>
      </c>
      <c r="C257" s="46">
        <v>193084333000</v>
      </c>
      <c r="D257" s="46">
        <f t="shared" si="18"/>
        <v>193084333</v>
      </c>
      <c r="E257" s="46">
        <v>496498355000</v>
      </c>
      <c r="F257" s="46">
        <f t="shared" si="19"/>
        <v>496498355</v>
      </c>
      <c r="G257" s="46">
        <v>23965378300</v>
      </c>
      <c r="H257" s="46">
        <f t="shared" si="20"/>
        <v>23965378.3</v>
      </c>
    </row>
    <row r="258" spans="1:8" ht="12.75">
      <c r="A258" t="s">
        <v>7</v>
      </c>
      <c r="B258" t="s">
        <v>163</v>
      </c>
      <c r="C258" s="46">
        <v>25635549000</v>
      </c>
      <c r="D258" s="46">
        <f t="shared" si="18"/>
        <v>25635549</v>
      </c>
      <c r="E258" s="46">
        <v>76113382000</v>
      </c>
      <c r="F258" s="46">
        <f t="shared" si="19"/>
        <v>76113382</v>
      </c>
      <c r="G258" s="46">
        <v>3611416600</v>
      </c>
      <c r="H258" s="46">
        <f t="shared" si="20"/>
        <v>3611416.6</v>
      </c>
    </row>
    <row r="259" spans="1:8" ht="12.75">
      <c r="A259" t="s">
        <v>7</v>
      </c>
      <c r="B259" t="s">
        <v>176</v>
      </c>
      <c r="C259" s="46">
        <v>101855000</v>
      </c>
      <c r="D259" s="46">
        <f t="shared" si="18"/>
        <v>101855</v>
      </c>
      <c r="E259" s="46">
        <v>199811000</v>
      </c>
      <c r="F259" s="46">
        <f t="shared" si="19"/>
        <v>199811</v>
      </c>
      <c r="G259" s="46">
        <v>2650000</v>
      </c>
      <c r="H259" s="46">
        <f t="shared" si="20"/>
        <v>2650</v>
      </c>
    </row>
    <row r="260" spans="1:8" ht="12.75">
      <c r="A260" t="s">
        <v>7</v>
      </c>
      <c r="B260" t="s">
        <v>60</v>
      </c>
      <c r="C260" s="46">
        <v>24960000</v>
      </c>
      <c r="D260" s="46">
        <f t="shared" si="18"/>
        <v>24960</v>
      </c>
      <c r="E260" s="46">
        <v>61883000</v>
      </c>
      <c r="F260" s="46">
        <f t="shared" si="19"/>
        <v>61883</v>
      </c>
      <c r="G260" s="46">
        <v>11149000</v>
      </c>
      <c r="H260" s="46">
        <f t="shared" si="20"/>
        <v>11149</v>
      </c>
    </row>
    <row r="261" spans="1:8" ht="12.75">
      <c r="A261" t="s">
        <v>7</v>
      </c>
      <c r="B261" t="s">
        <v>164</v>
      </c>
      <c r="C261" s="46">
        <v>46287797000</v>
      </c>
      <c r="D261" s="46">
        <f t="shared" si="18"/>
        <v>46287797</v>
      </c>
      <c r="E261" s="46">
        <v>137881826000</v>
      </c>
      <c r="F261" s="46">
        <f t="shared" si="19"/>
        <v>137881826</v>
      </c>
      <c r="G261" s="46">
        <v>3445916600</v>
      </c>
      <c r="H261" s="46">
        <f t="shared" si="20"/>
        <v>3445916.6</v>
      </c>
    </row>
    <row r="262" spans="1:8" ht="12.75">
      <c r="A262" t="s">
        <v>7</v>
      </c>
      <c r="B262" t="s">
        <v>184</v>
      </c>
      <c r="C262" s="46">
        <v>4900301000</v>
      </c>
      <c r="D262" s="46">
        <f t="shared" si="18"/>
        <v>4900301</v>
      </c>
      <c r="E262" s="46">
        <v>16781226000</v>
      </c>
      <c r="F262" s="46">
        <f t="shared" si="19"/>
        <v>16781226</v>
      </c>
      <c r="G262" s="46">
        <v>416053200</v>
      </c>
      <c r="H262" s="46">
        <f t="shared" si="20"/>
        <v>416053.2</v>
      </c>
    </row>
    <row r="263" spans="1:8" ht="12.75">
      <c r="A263" t="s">
        <v>7</v>
      </c>
      <c r="B263" t="s">
        <v>193</v>
      </c>
      <c r="C263" s="46">
        <v>50159606000</v>
      </c>
      <c r="D263" s="46">
        <f t="shared" si="18"/>
        <v>50159606</v>
      </c>
      <c r="E263" s="46">
        <v>105393498000</v>
      </c>
      <c r="F263" s="46">
        <f t="shared" si="19"/>
        <v>105393498</v>
      </c>
      <c r="G263" s="46">
        <v>9607604300</v>
      </c>
      <c r="H263" s="46">
        <f t="shared" si="20"/>
        <v>9607604.3</v>
      </c>
    </row>
    <row r="264" spans="1:8" ht="12.75">
      <c r="A264" t="s">
        <v>7</v>
      </c>
      <c r="B264" t="s">
        <v>39</v>
      </c>
      <c r="C264" s="46">
        <v>343531583000</v>
      </c>
      <c r="D264" s="46">
        <f t="shared" si="18"/>
        <v>343531583</v>
      </c>
      <c r="E264" s="46">
        <v>731741887000</v>
      </c>
      <c r="F264" s="46">
        <f t="shared" si="19"/>
        <v>731741887</v>
      </c>
      <c r="G264" s="46">
        <v>30150231700</v>
      </c>
      <c r="H264" s="46">
        <f t="shared" si="20"/>
        <v>30150231.7</v>
      </c>
    </row>
    <row r="265" spans="1:8" ht="12.75">
      <c r="A265" t="s">
        <v>7</v>
      </c>
      <c r="B265" t="s">
        <v>48</v>
      </c>
      <c r="C265" s="46">
        <v>6054855000</v>
      </c>
      <c r="D265" s="46">
        <f t="shared" si="18"/>
        <v>6054855</v>
      </c>
      <c r="E265" s="46">
        <v>27572676000</v>
      </c>
      <c r="F265" s="46">
        <f t="shared" si="19"/>
        <v>27572676</v>
      </c>
      <c r="G265" s="46">
        <v>715208800</v>
      </c>
      <c r="H265" s="46">
        <f t="shared" si="20"/>
        <v>715208.8</v>
      </c>
    </row>
    <row r="266" spans="1:8" ht="12.75">
      <c r="A266" t="s">
        <v>7</v>
      </c>
      <c r="B266" t="s">
        <v>85</v>
      </c>
      <c r="C266" s="46">
        <v>2386265000</v>
      </c>
      <c r="D266" s="46">
        <f t="shared" si="18"/>
        <v>2386265</v>
      </c>
      <c r="E266" s="46">
        <v>6488118000</v>
      </c>
      <c r="F266" s="46">
        <f t="shared" si="19"/>
        <v>6488118</v>
      </c>
      <c r="G266" s="46">
        <v>339161800</v>
      </c>
      <c r="H266" s="46">
        <f t="shared" si="20"/>
        <v>339161.8</v>
      </c>
    </row>
    <row r="267" spans="1:8" ht="12.75">
      <c r="A267" t="s">
        <v>7</v>
      </c>
      <c r="B267" t="s">
        <v>126</v>
      </c>
      <c r="C267" s="46">
        <v>9154321000</v>
      </c>
      <c r="D267" s="46">
        <f t="shared" si="18"/>
        <v>9154321</v>
      </c>
      <c r="E267" s="46">
        <v>26649267000</v>
      </c>
      <c r="F267" s="46">
        <f t="shared" si="19"/>
        <v>26649267</v>
      </c>
      <c r="G267" s="46">
        <v>1381326200</v>
      </c>
      <c r="H267" s="46">
        <f t="shared" si="20"/>
        <v>1381326.2</v>
      </c>
    </row>
    <row r="268" spans="1:8" ht="12.75">
      <c r="A268" s="62" t="s">
        <v>7</v>
      </c>
      <c r="B268" s="62" t="s">
        <v>57</v>
      </c>
      <c r="C268" s="62">
        <v>15737456</v>
      </c>
      <c r="D268" s="46">
        <f aca="true" t="shared" si="21" ref="D268:D305">C268/2</f>
        <v>7868728</v>
      </c>
      <c r="E268" s="62">
        <v>308135944</v>
      </c>
      <c r="F268" s="62">
        <f aca="true" t="shared" si="22" ref="F268:F305">E268/2</f>
        <v>154067972</v>
      </c>
      <c r="G268" s="62">
        <v>2795670.8</v>
      </c>
      <c r="H268" s="62">
        <f aca="true" t="shared" si="23" ref="H268:H305">G268/2</f>
        <v>1397835.4</v>
      </c>
    </row>
    <row r="269" spans="1:8" ht="12.75">
      <c r="A269" s="62" t="s">
        <v>7</v>
      </c>
      <c r="B269" s="62" t="s">
        <v>136</v>
      </c>
      <c r="C269" s="62">
        <v>280478</v>
      </c>
      <c r="D269" s="46">
        <f t="shared" si="21"/>
        <v>140239</v>
      </c>
      <c r="E269" s="62">
        <v>765506</v>
      </c>
      <c r="F269" s="62">
        <f t="shared" si="22"/>
        <v>382753</v>
      </c>
      <c r="G269" s="62">
        <v>12854.2</v>
      </c>
      <c r="H269" s="62">
        <f t="shared" si="23"/>
        <v>6427.1</v>
      </c>
    </row>
    <row r="270" spans="1:8" ht="12.75">
      <c r="A270" s="62" t="s">
        <v>7</v>
      </c>
      <c r="B270" s="62" t="s">
        <v>183</v>
      </c>
      <c r="C270" s="62">
        <v>6349200</v>
      </c>
      <c r="D270" s="46">
        <f t="shared" si="21"/>
        <v>3174600</v>
      </c>
      <c r="E270" s="62">
        <v>15291782</v>
      </c>
      <c r="F270" s="62">
        <f t="shared" si="22"/>
        <v>7645891</v>
      </c>
      <c r="G270" s="62">
        <v>585588.6</v>
      </c>
      <c r="H270" s="62">
        <f t="shared" si="23"/>
        <v>292794.3</v>
      </c>
    </row>
    <row r="271" spans="1:8" ht="12.75">
      <c r="A271" s="62" t="s">
        <v>7</v>
      </c>
      <c r="B271" s="62" t="s">
        <v>63</v>
      </c>
      <c r="C271" s="62">
        <v>64368</v>
      </c>
      <c r="D271" s="46">
        <f t="shared" si="21"/>
        <v>32184</v>
      </c>
      <c r="E271" s="62">
        <v>165950</v>
      </c>
      <c r="F271" s="62">
        <f t="shared" si="22"/>
        <v>82975</v>
      </c>
      <c r="G271" s="62">
        <v>0</v>
      </c>
      <c r="H271" s="62">
        <f t="shared" si="23"/>
        <v>0</v>
      </c>
    </row>
    <row r="272" spans="1:8" ht="12.75">
      <c r="A272" s="62" t="s">
        <v>7</v>
      </c>
      <c r="B272" s="62" t="s">
        <v>74</v>
      </c>
      <c r="C272" s="62">
        <v>219136</v>
      </c>
      <c r="D272" s="46">
        <f t="shared" si="21"/>
        <v>109568</v>
      </c>
      <c r="E272" s="62">
        <v>795954</v>
      </c>
      <c r="F272" s="62">
        <f t="shared" si="22"/>
        <v>397977</v>
      </c>
      <c r="G272" s="62">
        <v>39138</v>
      </c>
      <c r="H272" s="62">
        <f t="shared" si="23"/>
        <v>19569</v>
      </c>
    </row>
    <row r="273" spans="1:8" ht="12.75">
      <c r="A273" s="62" t="s">
        <v>7</v>
      </c>
      <c r="B273" s="62" t="s">
        <v>82</v>
      </c>
      <c r="C273" s="62">
        <v>795702</v>
      </c>
      <c r="D273" s="46">
        <f t="shared" si="21"/>
        <v>397851</v>
      </c>
      <c r="E273" s="62">
        <v>3025282</v>
      </c>
      <c r="F273" s="62">
        <f t="shared" si="22"/>
        <v>1512641</v>
      </c>
      <c r="G273" s="62">
        <v>120248</v>
      </c>
      <c r="H273" s="62">
        <f t="shared" si="23"/>
        <v>60124</v>
      </c>
    </row>
    <row r="274" spans="1:8" ht="12.75">
      <c r="A274" s="62" t="s">
        <v>7</v>
      </c>
      <c r="B274" s="62" t="s">
        <v>83</v>
      </c>
      <c r="C274" s="62">
        <v>184916036</v>
      </c>
      <c r="D274" s="46">
        <f t="shared" si="21"/>
        <v>92458018</v>
      </c>
      <c r="E274" s="62">
        <v>434415224</v>
      </c>
      <c r="F274" s="62">
        <f t="shared" si="22"/>
        <v>217207612</v>
      </c>
      <c r="G274" s="62">
        <v>20256872.2</v>
      </c>
      <c r="H274" s="62">
        <f t="shared" si="23"/>
        <v>10128436.1</v>
      </c>
    </row>
    <row r="275" spans="1:8" ht="12.75">
      <c r="A275" s="62" t="s">
        <v>7</v>
      </c>
      <c r="B275" s="62" t="s">
        <v>89</v>
      </c>
      <c r="C275" s="62">
        <v>13622776</v>
      </c>
      <c r="D275" s="46">
        <f t="shared" si="21"/>
        <v>6811388</v>
      </c>
      <c r="E275" s="62">
        <v>23729744</v>
      </c>
      <c r="F275" s="62">
        <f t="shared" si="22"/>
        <v>11864872</v>
      </c>
      <c r="G275" s="62">
        <v>1194840.4</v>
      </c>
      <c r="H275" s="62">
        <f t="shared" si="23"/>
        <v>597420.2</v>
      </c>
    </row>
    <row r="276" spans="1:8" ht="12.75">
      <c r="A276" s="62" t="s">
        <v>7</v>
      </c>
      <c r="B276" s="62" t="s">
        <v>93</v>
      </c>
      <c r="C276" s="62">
        <v>383180</v>
      </c>
      <c r="D276" s="46">
        <f t="shared" si="21"/>
        <v>191590</v>
      </c>
      <c r="E276" s="62">
        <v>2142226</v>
      </c>
      <c r="F276" s="62">
        <f t="shared" si="22"/>
        <v>1071113</v>
      </c>
      <c r="G276" s="62">
        <v>132218</v>
      </c>
      <c r="H276" s="62">
        <f t="shared" si="23"/>
        <v>66109</v>
      </c>
    </row>
    <row r="277" spans="1:8" ht="12.75">
      <c r="A277" s="62" t="s">
        <v>7</v>
      </c>
      <c r="B277" s="62" t="s">
        <v>110</v>
      </c>
      <c r="C277" s="62">
        <v>11603488</v>
      </c>
      <c r="D277" s="46">
        <f t="shared" si="21"/>
        <v>5801744</v>
      </c>
      <c r="E277" s="62">
        <v>20519828</v>
      </c>
      <c r="F277" s="62">
        <f t="shared" si="22"/>
        <v>10259914</v>
      </c>
      <c r="G277" s="62">
        <v>730830</v>
      </c>
      <c r="H277" s="62">
        <f t="shared" si="23"/>
        <v>365415</v>
      </c>
    </row>
    <row r="278" spans="1:8" ht="12.75">
      <c r="A278" s="62" t="s">
        <v>7</v>
      </c>
      <c r="B278" s="62" t="s">
        <v>121</v>
      </c>
      <c r="C278" s="62">
        <v>2061994</v>
      </c>
      <c r="D278" s="46">
        <f t="shared" si="21"/>
        <v>1030997</v>
      </c>
      <c r="E278" s="62">
        <v>3524938</v>
      </c>
      <c r="F278" s="62">
        <f t="shared" si="22"/>
        <v>1762469</v>
      </c>
      <c r="G278" s="62">
        <v>134443.6</v>
      </c>
      <c r="H278" s="62">
        <f t="shared" si="23"/>
        <v>67221.8</v>
      </c>
    </row>
    <row r="279" spans="1:8" ht="12.75">
      <c r="A279" s="62" t="s">
        <v>7</v>
      </c>
      <c r="B279" s="62" t="s">
        <v>155</v>
      </c>
      <c r="C279" s="62">
        <v>5713270</v>
      </c>
      <c r="D279" s="46">
        <f t="shared" si="21"/>
        <v>2856635</v>
      </c>
      <c r="E279" s="62">
        <v>20778386</v>
      </c>
      <c r="F279" s="62">
        <f t="shared" si="22"/>
        <v>10389193</v>
      </c>
      <c r="G279" s="62">
        <v>619092.4</v>
      </c>
      <c r="H279" s="62">
        <f t="shared" si="23"/>
        <v>309546.2</v>
      </c>
    </row>
    <row r="280" spans="1:8" ht="12.75">
      <c r="A280" s="62" t="s">
        <v>7</v>
      </c>
      <c r="B280" s="62" t="s">
        <v>194</v>
      </c>
      <c r="C280" s="62">
        <v>2722052</v>
      </c>
      <c r="D280" s="46">
        <f t="shared" si="21"/>
        <v>1361026</v>
      </c>
      <c r="E280" s="62">
        <v>5187828</v>
      </c>
      <c r="F280" s="62">
        <f t="shared" si="22"/>
        <v>2593914</v>
      </c>
      <c r="G280" s="62">
        <v>625012.4</v>
      </c>
      <c r="H280" s="62">
        <f t="shared" si="23"/>
        <v>312506.2</v>
      </c>
    </row>
    <row r="281" spans="1:8" ht="12.75">
      <c r="A281" s="62" t="s">
        <v>7</v>
      </c>
      <c r="B281" s="62" t="s">
        <v>90</v>
      </c>
      <c r="C281" s="62">
        <v>34808464</v>
      </c>
      <c r="D281" s="46">
        <f t="shared" si="21"/>
        <v>17404232</v>
      </c>
      <c r="E281" s="62">
        <v>116943518</v>
      </c>
      <c r="F281" s="62">
        <f t="shared" si="22"/>
        <v>58471759</v>
      </c>
      <c r="G281" s="62">
        <v>4683860.6</v>
      </c>
      <c r="H281" s="62">
        <f t="shared" si="23"/>
        <v>2341930.3</v>
      </c>
    </row>
    <row r="282" spans="1:8" ht="12.75">
      <c r="A282" s="62" t="s">
        <v>7</v>
      </c>
      <c r="B282" s="62" t="s">
        <v>95</v>
      </c>
      <c r="C282" s="62">
        <v>3746576</v>
      </c>
      <c r="D282" s="46">
        <f t="shared" si="21"/>
        <v>1873288</v>
      </c>
      <c r="E282" s="62">
        <v>10452632</v>
      </c>
      <c r="F282" s="62">
        <f t="shared" si="22"/>
        <v>5226316</v>
      </c>
      <c r="G282" s="62">
        <v>716749.6</v>
      </c>
      <c r="H282" s="62">
        <f t="shared" si="23"/>
        <v>358374.8</v>
      </c>
    </row>
    <row r="283" spans="1:8" ht="12.75">
      <c r="A283" s="62" t="s">
        <v>7</v>
      </c>
      <c r="B283" s="62" t="s">
        <v>103</v>
      </c>
      <c r="C283" s="62">
        <v>219995244</v>
      </c>
      <c r="D283" s="46">
        <f t="shared" si="21"/>
        <v>109997622</v>
      </c>
      <c r="E283" s="62">
        <v>355431710</v>
      </c>
      <c r="F283" s="62">
        <f t="shared" si="22"/>
        <v>177715855</v>
      </c>
      <c r="G283" s="62">
        <v>21325036.2</v>
      </c>
      <c r="H283" s="62">
        <f t="shared" si="23"/>
        <v>10662518.1</v>
      </c>
    </row>
    <row r="284" spans="1:8" ht="12.75">
      <c r="A284" s="62" t="s">
        <v>7</v>
      </c>
      <c r="B284" s="62" t="s">
        <v>127</v>
      </c>
      <c r="C284" s="62">
        <v>98328</v>
      </c>
      <c r="D284" s="46">
        <f t="shared" si="21"/>
        <v>49164</v>
      </c>
      <c r="E284" s="62">
        <v>70130</v>
      </c>
      <c r="F284" s="62">
        <f t="shared" si="22"/>
        <v>35065</v>
      </c>
      <c r="G284" s="62">
        <v>21700</v>
      </c>
      <c r="H284" s="62">
        <f t="shared" si="23"/>
        <v>10850</v>
      </c>
    </row>
    <row r="285" spans="1:8" ht="12.75">
      <c r="A285" s="62" t="s">
        <v>7</v>
      </c>
      <c r="B285" s="62" t="s">
        <v>172</v>
      </c>
      <c r="C285" s="62">
        <v>244096</v>
      </c>
      <c r="D285" s="46">
        <f t="shared" si="21"/>
        <v>122048</v>
      </c>
      <c r="E285" s="62">
        <v>618912</v>
      </c>
      <c r="F285" s="62">
        <f t="shared" si="22"/>
        <v>309456</v>
      </c>
      <c r="G285" s="62">
        <v>6606</v>
      </c>
      <c r="H285" s="62">
        <f t="shared" si="23"/>
        <v>3303</v>
      </c>
    </row>
    <row r="286" spans="1:8" ht="12.75">
      <c r="A286" s="62" t="s">
        <v>7</v>
      </c>
      <c r="B286" s="62" t="s">
        <v>76</v>
      </c>
      <c r="C286" s="62">
        <v>18383872</v>
      </c>
      <c r="D286" s="46">
        <f t="shared" si="21"/>
        <v>9191936</v>
      </c>
      <c r="E286" s="62">
        <v>38115430</v>
      </c>
      <c r="F286" s="62">
        <f t="shared" si="22"/>
        <v>19057715</v>
      </c>
      <c r="G286" s="62">
        <v>2358651</v>
      </c>
      <c r="H286" s="62">
        <f t="shared" si="23"/>
        <v>1179325.5</v>
      </c>
    </row>
    <row r="287" spans="1:8" ht="12.75">
      <c r="A287" s="62" t="s">
        <v>7</v>
      </c>
      <c r="B287" s="62" t="s">
        <v>111</v>
      </c>
      <c r="C287" s="62">
        <v>336386</v>
      </c>
      <c r="D287" s="46">
        <f t="shared" si="21"/>
        <v>168193</v>
      </c>
      <c r="E287" s="62">
        <v>925316</v>
      </c>
      <c r="F287" s="62">
        <f t="shared" si="22"/>
        <v>462658</v>
      </c>
      <c r="G287" s="62">
        <v>13068</v>
      </c>
      <c r="H287" s="62">
        <f t="shared" si="23"/>
        <v>6534</v>
      </c>
    </row>
    <row r="288" spans="1:8" ht="12.75">
      <c r="A288" s="62" t="s">
        <v>7</v>
      </c>
      <c r="B288" s="62" t="s">
        <v>167</v>
      </c>
      <c r="C288" s="62">
        <v>181907476</v>
      </c>
      <c r="D288" s="46">
        <f t="shared" si="21"/>
        <v>90953738</v>
      </c>
      <c r="E288" s="62">
        <v>341276182</v>
      </c>
      <c r="F288" s="62">
        <f t="shared" si="22"/>
        <v>170638091</v>
      </c>
      <c r="G288" s="62">
        <v>7713825.4</v>
      </c>
      <c r="H288" s="62">
        <f t="shared" si="23"/>
        <v>3856912.7</v>
      </c>
    </row>
    <row r="289" spans="1:8" ht="12.75">
      <c r="A289" s="62" t="s">
        <v>7</v>
      </c>
      <c r="B289" s="62" t="s">
        <v>168</v>
      </c>
      <c r="C289" s="62">
        <v>2004726</v>
      </c>
      <c r="D289" s="46">
        <f t="shared" si="21"/>
        <v>1002363</v>
      </c>
      <c r="E289" s="62">
        <v>4042176</v>
      </c>
      <c r="F289" s="62">
        <f t="shared" si="22"/>
        <v>2021088</v>
      </c>
      <c r="G289" s="62">
        <v>145810</v>
      </c>
      <c r="H289" s="62">
        <f t="shared" si="23"/>
        <v>72905</v>
      </c>
    </row>
    <row r="290" spans="1:8" ht="12.75">
      <c r="A290" s="62" t="s">
        <v>7</v>
      </c>
      <c r="B290" s="62" t="s">
        <v>173</v>
      </c>
      <c r="C290" s="62">
        <v>350534</v>
      </c>
      <c r="D290" s="46">
        <f t="shared" si="21"/>
        <v>175267</v>
      </c>
      <c r="E290" s="62">
        <v>675728</v>
      </c>
      <c r="F290" s="62">
        <f t="shared" si="22"/>
        <v>337864</v>
      </c>
      <c r="G290" s="62">
        <v>55900</v>
      </c>
      <c r="H290" s="62">
        <f t="shared" si="23"/>
        <v>27950</v>
      </c>
    </row>
    <row r="291" spans="1:8" ht="12.75">
      <c r="A291" s="62" t="s">
        <v>7</v>
      </c>
      <c r="B291" s="62" t="s">
        <v>169</v>
      </c>
      <c r="C291" s="62">
        <v>39632</v>
      </c>
      <c r="D291" s="46">
        <f t="shared" si="21"/>
        <v>19816</v>
      </c>
      <c r="E291" s="62">
        <v>81136</v>
      </c>
      <c r="F291" s="62">
        <f t="shared" si="22"/>
        <v>40568</v>
      </c>
      <c r="G291" s="62">
        <v>0</v>
      </c>
      <c r="H291" s="62">
        <f t="shared" si="23"/>
        <v>0</v>
      </c>
    </row>
    <row r="292" spans="1:8" ht="12.75">
      <c r="A292" s="62" t="s">
        <v>7</v>
      </c>
      <c r="B292" s="62" t="s">
        <v>174</v>
      </c>
      <c r="C292" s="62">
        <v>37958212</v>
      </c>
      <c r="D292" s="46">
        <f t="shared" si="21"/>
        <v>18979106</v>
      </c>
      <c r="E292" s="62">
        <v>216523116</v>
      </c>
      <c r="F292" s="62">
        <f t="shared" si="22"/>
        <v>108261558</v>
      </c>
      <c r="G292" s="62">
        <v>13704094.4</v>
      </c>
      <c r="H292" s="62">
        <f t="shared" si="23"/>
        <v>6852047.2</v>
      </c>
    </row>
    <row r="293" spans="1:8" ht="12.75">
      <c r="A293" s="62" t="s">
        <v>7</v>
      </c>
      <c r="B293" s="62" t="s">
        <v>46</v>
      </c>
      <c r="C293" s="62">
        <v>262238</v>
      </c>
      <c r="D293" s="46">
        <f t="shared" si="21"/>
        <v>131119</v>
      </c>
      <c r="E293" s="62">
        <v>2450660</v>
      </c>
      <c r="F293" s="62">
        <f t="shared" si="22"/>
        <v>1225330</v>
      </c>
      <c r="G293" s="62">
        <v>100790</v>
      </c>
      <c r="H293" s="62">
        <f t="shared" si="23"/>
        <v>50395</v>
      </c>
    </row>
    <row r="294" spans="1:8" ht="12.75">
      <c r="A294" s="62" t="s">
        <v>7</v>
      </c>
      <c r="B294" s="62" t="s">
        <v>56</v>
      </c>
      <c r="C294" s="62">
        <v>2088824</v>
      </c>
      <c r="D294" s="46">
        <f t="shared" si="21"/>
        <v>1044412</v>
      </c>
      <c r="E294" s="62">
        <v>9159884</v>
      </c>
      <c r="F294" s="62">
        <f t="shared" si="22"/>
        <v>4579942</v>
      </c>
      <c r="G294" s="62">
        <v>469100.8</v>
      </c>
      <c r="H294" s="62">
        <f t="shared" si="23"/>
        <v>234550.4</v>
      </c>
    </row>
    <row r="295" spans="1:8" ht="12.75">
      <c r="A295" s="62" t="s">
        <v>7</v>
      </c>
      <c r="B295" s="62" t="s">
        <v>106</v>
      </c>
      <c r="C295" s="62">
        <v>391370</v>
      </c>
      <c r="D295" s="46">
        <f t="shared" si="21"/>
        <v>195685</v>
      </c>
      <c r="E295" s="62">
        <v>1223126</v>
      </c>
      <c r="F295" s="62">
        <f t="shared" si="22"/>
        <v>611563</v>
      </c>
      <c r="G295" s="62">
        <v>88093.8</v>
      </c>
      <c r="H295" s="62">
        <f t="shared" si="23"/>
        <v>44046.9</v>
      </c>
    </row>
    <row r="296" spans="1:8" ht="12.75">
      <c r="A296" s="62" t="s">
        <v>7</v>
      </c>
      <c r="B296" s="62" t="s">
        <v>113</v>
      </c>
      <c r="C296" s="62">
        <v>111700132</v>
      </c>
      <c r="D296" s="46">
        <f t="shared" si="21"/>
        <v>55850066</v>
      </c>
      <c r="E296" s="62">
        <v>246933338</v>
      </c>
      <c r="F296" s="62">
        <f t="shared" si="22"/>
        <v>123466669</v>
      </c>
      <c r="G296" s="62">
        <v>12765560.8</v>
      </c>
      <c r="H296" s="62">
        <f t="shared" si="23"/>
        <v>6382780.4</v>
      </c>
    </row>
    <row r="297" spans="1:8" ht="12.75">
      <c r="A297" s="62" t="s">
        <v>7</v>
      </c>
      <c r="B297" s="62" t="s">
        <v>163</v>
      </c>
      <c r="C297" s="62">
        <v>9390560</v>
      </c>
      <c r="D297" s="46">
        <f t="shared" si="21"/>
        <v>4695280</v>
      </c>
      <c r="E297" s="62">
        <v>27608468</v>
      </c>
      <c r="F297" s="62">
        <f t="shared" si="22"/>
        <v>13804234</v>
      </c>
      <c r="G297" s="62">
        <v>1209830.2</v>
      </c>
      <c r="H297" s="62">
        <f t="shared" si="23"/>
        <v>604915.1</v>
      </c>
    </row>
    <row r="298" spans="1:8" ht="12.75">
      <c r="A298" s="62" t="s">
        <v>7</v>
      </c>
      <c r="B298" s="62" t="s">
        <v>60</v>
      </c>
      <c r="C298" s="62">
        <v>94968</v>
      </c>
      <c r="D298" s="46">
        <f t="shared" si="21"/>
        <v>47484</v>
      </c>
      <c r="E298" s="62">
        <v>393786</v>
      </c>
      <c r="F298" s="62">
        <f t="shared" si="22"/>
        <v>196893</v>
      </c>
      <c r="G298" s="62">
        <v>24612</v>
      </c>
      <c r="H298" s="62">
        <f t="shared" si="23"/>
        <v>12306</v>
      </c>
    </row>
    <row r="299" spans="1:8" ht="12.75">
      <c r="A299" s="62" t="s">
        <v>7</v>
      </c>
      <c r="B299" s="62" t="s">
        <v>164</v>
      </c>
      <c r="C299" s="62">
        <v>3573044</v>
      </c>
      <c r="D299" s="46">
        <f t="shared" si="21"/>
        <v>1786522</v>
      </c>
      <c r="E299" s="62">
        <v>10659918</v>
      </c>
      <c r="F299" s="62">
        <f t="shared" si="22"/>
        <v>5329959</v>
      </c>
      <c r="G299" s="62">
        <v>730996.8</v>
      </c>
      <c r="H299" s="62">
        <f t="shared" si="23"/>
        <v>365498.4</v>
      </c>
    </row>
    <row r="300" spans="1:8" ht="12.75">
      <c r="A300" s="62" t="s">
        <v>7</v>
      </c>
      <c r="B300" s="62" t="s">
        <v>184</v>
      </c>
      <c r="C300" s="62">
        <v>2472054</v>
      </c>
      <c r="D300" s="46">
        <f t="shared" si="21"/>
        <v>1236027</v>
      </c>
      <c r="E300" s="62">
        <v>8246488</v>
      </c>
      <c r="F300" s="62">
        <f t="shared" si="22"/>
        <v>4123244</v>
      </c>
      <c r="G300" s="62">
        <v>194166</v>
      </c>
      <c r="H300" s="62">
        <f t="shared" si="23"/>
        <v>97083</v>
      </c>
    </row>
    <row r="301" spans="1:8" ht="12.75">
      <c r="A301" s="62" t="s">
        <v>7</v>
      </c>
      <c r="B301" s="62" t="s">
        <v>193</v>
      </c>
      <c r="C301" s="62">
        <v>17204112</v>
      </c>
      <c r="D301" s="46">
        <f t="shared" si="21"/>
        <v>8602056</v>
      </c>
      <c r="E301" s="62">
        <v>106302030</v>
      </c>
      <c r="F301" s="62">
        <f t="shared" si="22"/>
        <v>53151015</v>
      </c>
      <c r="G301" s="62">
        <v>3504238</v>
      </c>
      <c r="H301" s="62">
        <f t="shared" si="23"/>
        <v>1752119</v>
      </c>
    </row>
    <row r="302" spans="1:8" ht="12.75">
      <c r="A302" s="62" t="s">
        <v>7</v>
      </c>
      <c r="B302" s="62" t="s">
        <v>39</v>
      </c>
      <c r="C302" s="62">
        <v>225156504</v>
      </c>
      <c r="D302" s="46">
        <f t="shared" si="21"/>
        <v>112578252</v>
      </c>
      <c r="E302" s="62">
        <v>363840038</v>
      </c>
      <c r="F302" s="62">
        <f t="shared" si="22"/>
        <v>181920019</v>
      </c>
      <c r="G302" s="62">
        <v>15690082.2</v>
      </c>
      <c r="H302" s="62">
        <f t="shared" si="23"/>
        <v>7845041.1</v>
      </c>
    </row>
    <row r="303" spans="1:8" ht="12.75">
      <c r="A303" s="62" t="s">
        <v>7</v>
      </c>
      <c r="B303" s="62" t="s">
        <v>48</v>
      </c>
      <c r="C303" s="62">
        <v>2324630</v>
      </c>
      <c r="D303" s="46">
        <f t="shared" si="21"/>
        <v>1162315</v>
      </c>
      <c r="E303" s="62">
        <v>8766052</v>
      </c>
      <c r="F303" s="62">
        <f t="shared" si="22"/>
        <v>4383026</v>
      </c>
      <c r="G303" s="62">
        <v>289504</v>
      </c>
      <c r="H303" s="62">
        <f t="shared" si="23"/>
        <v>144752</v>
      </c>
    </row>
    <row r="304" spans="1:8" ht="12.75">
      <c r="A304" s="62" t="s">
        <v>7</v>
      </c>
      <c r="B304" s="62" t="s">
        <v>85</v>
      </c>
      <c r="C304" s="62">
        <v>2252986</v>
      </c>
      <c r="D304" s="46">
        <f t="shared" si="21"/>
        <v>1126493</v>
      </c>
      <c r="E304" s="62">
        <v>8481398</v>
      </c>
      <c r="F304" s="62">
        <f t="shared" si="22"/>
        <v>4240699</v>
      </c>
      <c r="G304" s="62">
        <v>381022.2</v>
      </c>
      <c r="H304" s="62">
        <f t="shared" si="23"/>
        <v>190511.1</v>
      </c>
    </row>
    <row r="305" spans="1:8" ht="12.75">
      <c r="A305" s="62" t="s">
        <v>7</v>
      </c>
      <c r="B305" s="62" t="s">
        <v>126</v>
      </c>
      <c r="C305" s="62">
        <v>5101320</v>
      </c>
      <c r="D305" s="46">
        <f t="shared" si="21"/>
        <v>2550660</v>
      </c>
      <c r="E305" s="62">
        <v>11734392</v>
      </c>
      <c r="F305" s="62">
        <f t="shared" si="22"/>
        <v>5867196</v>
      </c>
      <c r="G305" s="62">
        <v>895464.4</v>
      </c>
      <c r="H305" s="62">
        <f t="shared" si="23"/>
        <v>447732.2</v>
      </c>
    </row>
    <row r="306" spans="1:8" ht="12.75">
      <c r="A306" t="s">
        <v>28</v>
      </c>
      <c r="B306" t="s">
        <v>156</v>
      </c>
      <c r="C306" s="46">
        <v>46441039000</v>
      </c>
      <c r="D306" s="46">
        <f aca="true" t="shared" si="24" ref="D306:D317">C306/1000</f>
        <v>46441039</v>
      </c>
      <c r="E306" s="46">
        <v>61424711000</v>
      </c>
      <c r="F306" s="46">
        <f aca="true" t="shared" si="25" ref="F306:F317">E306/1000</f>
        <v>61424711</v>
      </c>
      <c r="G306" s="46">
        <v>6881051200</v>
      </c>
      <c r="H306" s="46">
        <f aca="true" t="shared" si="26" ref="H306:H317">G306/1000</f>
        <v>6881051.2</v>
      </c>
    </row>
    <row r="307" spans="1:8" ht="12.75">
      <c r="A307" t="s">
        <v>28</v>
      </c>
      <c r="B307" t="s">
        <v>294</v>
      </c>
      <c r="C307" s="46">
        <v>27733000</v>
      </c>
      <c r="D307" s="46">
        <f t="shared" si="24"/>
        <v>27733</v>
      </c>
      <c r="E307" s="46">
        <v>183541000</v>
      </c>
      <c r="F307" s="46">
        <f t="shared" si="25"/>
        <v>183541</v>
      </c>
      <c r="G307" s="46">
        <v>8635000</v>
      </c>
      <c r="H307" s="46">
        <f t="shared" si="26"/>
        <v>8635</v>
      </c>
    </row>
    <row r="308" spans="1:8" ht="12.75">
      <c r="A308" t="s">
        <v>28</v>
      </c>
      <c r="B308" t="s">
        <v>295</v>
      </c>
      <c r="C308" s="46">
        <v>401574000</v>
      </c>
      <c r="D308" s="46">
        <f t="shared" si="24"/>
        <v>401574</v>
      </c>
      <c r="E308" s="46">
        <v>792604000</v>
      </c>
      <c r="F308" s="46">
        <f t="shared" si="25"/>
        <v>792604</v>
      </c>
      <c r="G308" s="46">
        <v>99185000</v>
      </c>
      <c r="H308" s="46">
        <f t="shared" si="26"/>
        <v>99185</v>
      </c>
    </row>
    <row r="309" spans="1:8" ht="12.75">
      <c r="A309" t="s">
        <v>28</v>
      </c>
      <c r="B309" t="s">
        <v>296</v>
      </c>
      <c r="C309" s="46">
        <v>75800000</v>
      </c>
      <c r="D309" s="46">
        <f t="shared" si="24"/>
        <v>75800</v>
      </c>
      <c r="E309" s="46">
        <v>96444000</v>
      </c>
      <c r="F309" s="46">
        <f t="shared" si="25"/>
        <v>96444</v>
      </c>
      <c r="G309">
        <v>0</v>
      </c>
      <c r="H309" s="46">
        <f t="shared" si="26"/>
        <v>0</v>
      </c>
    </row>
    <row r="310" spans="1:8" ht="12.75">
      <c r="A310" t="s">
        <v>28</v>
      </c>
      <c r="B310" t="s">
        <v>297</v>
      </c>
      <c r="C310" s="46">
        <v>401574000</v>
      </c>
      <c r="D310" s="46">
        <f t="shared" si="24"/>
        <v>401574</v>
      </c>
      <c r="E310" s="46">
        <v>772707000</v>
      </c>
      <c r="F310" s="46">
        <f t="shared" si="25"/>
        <v>772707</v>
      </c>
      <c r="G310" s="46">
        <v>71497000</v>
      </c>
      <c r="H310" s="46">
        <f t="shared" si="26"/>
        <v>71497</v>
      </c>
    </row>
    <row r="311" spans="1:8" ht="12.75">
      <c r="A311" t="s">
        <v>28</v>
      </c>
      <c r="B311" t="s">
        <v>298</v>
      </c>
      <c r="C311" s="46">
        <v>658988000</v>
      </c>
      <c r="D311" s="46">
        <f t="shared" si="24"/>
        <v>658988</v>
      </c>
      <c r="E311" s="46">
        <v>1049500000</v>
      </c>
      <c r="F311" s="46">
        <f t="shared" si="25"/>
        <v>1049500</v>
      </c>
      <c r="G311" s="46">
        <v>158389700</v>
      </c>
      <c r="H311" s="46">
        <f t="shared" si="26"/>
        <v>158389.7</v>
      </c>
    </row>
    <row r="312" spans="1:8" ht="12.75">
      <c r="A312" t="s">
        <v>28</v>
      </c>
      <c r="B312" t="s">
        <v>299</v>
      </c>
      <c r="C312" s="46">
        <v>88576000</v>
      </c>
      <c r="D312" s="46">
        <f t="shared" si="24"/>
        <v>88576</v>
      </c>
      <c r="E312" s="46">
        <v>487852000</v>
      </c>
      <c r="F312" s="46">
        <f t="shared" si="25"/>
        <v>487852</v>
      </c>
      <c r="G312" s="46">
        <v>35432000</v>
      </c>
      <c r="H312" s="46">
        <f t="shared" si="26"/>
        <v>35432</v>
      </c>
    </row>
    <row r="313" spans="1:8" ht="12.75">
      <c r="A313" t="s">
        <v>28</v>
      </c>
      <c r="B313" t="s">
        <v>300</v>
      </c>
      <c r="C313" s="46">
        <v>346144000</v>
      </c>
      <c r="D313" s="46">
        <f t="shared" si="24"/>
        <v>346144</v>
      </c>
      <c r="E313" s="46">
        <v>366512000</v>
      </c>
      <c r="F313" s="46">
        <f t="shared" si="25"/>
        <v>366512</v>
      </c>
      <c r="G313" s="46">
        <v>9406400</v>
      </c>
      <c r="H313" s="46">
        <f t="shared" si="26"/>
        <v>9406.4</v>
      </c>
    </row>
    <row r="314" spans="1:8" ht="12.75">
      <c r="A314" t="s">
        <v>28</v>
      </c>
      <c r="B314" t="s">
        <v>175</v>
      </c>
      <c r="C314" s="46">
        <v>42411000</v>
      </c>
      <c r="D314" s="46">
        <f t="shared" si="24"/>
        <v>42411</v>
      </c>
      <c r="E314" s="46">
        <v>83063000</v>
      </c>
      <c r="F314" s="46">
        <f t="shared" si="25"/>
        <v>83063</v>
      </c>
      <c r="G314" s="46">
        <v>12396000</v>
      </c>
      <c r="H314" s="46">
        <f t="shared" si="26"/>
        <v>12396</v>
      </c>
    </row>
    <row r="315" spans="1:8" ht="12.75">
      <c r="A315" t="s">
        <v>28</v>
      </c>
      <c r="B315" t="s">
        <v>47</v>
      </c>
      <c r="C315" s="46">
        <v>129772499000</v>
      </c>
      <c r="D315" s="46">
        <f t="shared" si="24"/>
        <v>129772499</v>
      </c>
      <c r="E315" s="46">
        <v>182435978000</v>
      </c>
      <c r="F315" s="46">
        <f t="shared" si="25"/>
        <v>182435978</v>
      </c>
      <c r="G315" s="46">
        <v>18210654600</v>
      </c>
      <c r="H315" s="46">
        <f t="shared" si="26"/>
        <v>18210654.6</v>
      </c>
    </row>
    <row r="316" spans="1:8" ht="12.75">
      <c r="A316" t="s">
        <v>28</v>
      </c>
      <c r="B316" t="s">
        <v>87</v>
      </c>
      <c r="C316" s="46">
        <v>256425000</v>
      </c>
      <c r="D316" s="46">
        <f t="shared" si="24"/>
        <v>256425</v>
      </c>
      <c r="E316" s="46">
        <v>475027000</v>
      </c>
      <c r="F316" s="46">
        <f t="shared" si="25"/>
        <v>475027</v>
      </c>
      <c r="G316" s="46">
        <v>4683000</v>
      </c>
      <c r="H316" s="46">
        <f t="shared" si="26"/>
        <v>4683</v>
      </c>
    </row>
    <row r="317" spans="1:8" ht="12.75">
      <c r="A317" t="s">
        <v>28</v>
      </c>
      <c r="B317" t="s">
        <v>301</v>
      </c>
      <c r="C317">
        <v>0.261</v>
      </c>
      <c r="D317" s="46">
        <f t="shared" si="24"/>
        <v>0.000261</v>
      </c>
      <c r="E317" s="46">
        <v>2716000</v>
      </c>
      <c r="F317" s="46">
        <f t="shared" si="25"/>
        <v>2716</v>
      </c>
      <c r="G317">
        <v>0</v>
      </c>
      <c r="H317" s="46">
        <f t="shared" si="26"/>
        <v>0</v>
      </c>
    </row>
    <row r="318" spans="1:8" ht="12.75">
      <c r="A318" s="62" t="s">
        <v>28</v>
      </c>
      <c r="B318" s="62" t="s">
        <v>156</v>
      </c>
      <c r="C318" s="62">
        <v>24176030</v>
      </c>
      <c r="D318" s="46">
        <f aca="true" t="shared" si="27" ref="D318:D326">C318/2</f>
        <v>12088015</v>
      </c>
      <c r="E318" s="62">
        <v>27265748</v>
      </c>
      <c r="F318" s="62">
        <f aca="true" t="shared" si="28" ref="F318:F326">E318/2</f>
        <v>13632874</v>
      </c>
      <c r="G318" s="62">
        <v>3416503</v>
      </c>
      <c r="H318" s="62">
        <f aca="true" t="shared" si="29" ref="H318:H326">G318/2</f>
        <v>1708251.5</v>
      </c>
    </row>
    <row r="319" spans="1:8" ht="12.75">
      <c r="A319" s="62" t="s">
        <v>28</v>
      </c>
      <c r="B319" s="62" t="s">
        <v>294</v>
      </c>
      <c r="C319" s="62">
        <v>32732</v>
      </c>
      <c r="D319" s="46">
        <f t="shared" si="27"/>
        <v>16366</v>
      </c>
      <c r="E319" s="62">
        <v>57000</v>
      </c>
      <c r="F319" s="62">
        <f t="shared" si="28"/>
        <v>28500</v>
      </c>
      <c r="G319" s="62">
        <v>0</v>
      </c>
      <c r="H319" s="62">
        <f t="shared" si="29"/>
        <v>0</v>
      </c>
    </row>
    <row r="320" spans="1:8" ht="12.75">
      <c r="A320" s="62" t="s">
        <v>28</v>
      </c>
      <c r="B320" s="62" t="s">
        <v>297</v>
      </c>
      <c r="C320" s="62">
        <v>47244</v>
      </c>
      <c r="D320" s="46">
        <f t="shared" si="27"/>
        <v>23622</v>
      </c>
      <c r="E320" s="62">
        <v>102740</v>
      </c>
      <c r="F320" s="62">
        <f t="shared" si="28"/>
        <v>51370</v>
      </c>
      <c r="G320" s="62">
        <v>8930</v>
      </c>
      <c r="H320" s="62">
        <f t="shared" si="29"/>
        <v>4465</v>
      </c>
    </row>
    <row r="321" spans="1:8" ht="12.75">
      <c r="A321" s="62" t="s">
        <v>28</v>
      </c>
      <c r="B321" s="62" t="s">
        <v>298</v>
      </c>
      <c r="C321" s="62">
        <v>377712</v>
      </c>
      <c r="D321" s="46">
        <f t="shared" si="27"/>
        <v>188856</v>
      </c>
      <c r="E321" s="62">
        <v>605196</v>
      </c>
      <c r="F321" s="62">
        <f t="shared" si="28"/>
        <v>302598</v>
      </c>
      <c r="G321" s="62">
        <v>78452</v>
      </c>
      <c r="H321" s="62">
        <f t="shared" si="29"/>
        <v>39226</v>
      </c>
    </row>
    <row r="322" spans="1:8" ht="12.75">
      <c r="A322" s="62" t="s">
        <v>28</v>
      </c>
      <c r="B322" s="62" t="s">
        <v>299</v>
      </c>
      <c r="C322" s="62">
        <v>134596</v>
      </c>
      <c r="D322" s="46">
        <f t="shared" si="27"/>
        <v>67298</v>
      </c>
      <c r="E322" s="62">
        <v>620760</v>
      </c>
      <c r="F322" s="62">
        <f t="shared" si="28"/>
        <v>310380</v>
      </c>
      <c r="G322" s="62">
        <v>14026</v>
      </c>
      <c r="H322" s="62">
        <f t="shared" si="29"/>
        <v>7013</v>
      </c>
    </row>
    <row r="323" spans="1:8" ht="12.75">
      <c r="A323" s="62" t="s">
        <v>28</v>
      </c>
      <c r="B323" s="62" t="s">
        <v>300</v>
      </c>
      <c r="C323" s="62">
        <v>420670</v>
      </c>
      <c r="D323" s="46">
        <f t="shared" si="27"/>
        <v>210335</v>
      </c>
      <c r="E323" s="62">
        <v>407350</v>
      </c>
      <c r="F323" s="62">
        <f t="shared" si="28"/>
        <v>203675</v>
      </c>
      <c r="G323" s="62">
        <v>0</v>
      </c>
      <c r="H323" s="62">
        <f t="shared" si="29"/>
        <v>0</v>
      </c>
    </row>
    <row r="324" spans="1:8" ht="12.75">
      <c r="A324" s="62" t="s">
        <v>28</v>
      </c>
      <c r="B324" s="62" t="s">
        <v>47</v>
      </c>
      <c r="C324" s="62">
        <v>47310172</v>
      </c>
      <c r="D324" s="46">
        <f t="shared" si="27"/>
        <v>23655086</v>
      </c>
      <c r="E324" s="62">
        <v>81678512</v>
      </c>
      <c r="F324" s="62">
        <f t="shared" si="28"/>
        <v>40839256</v>
      </c>
      <c r="G324" s="62">
        <v>8744389.6</v>
      </c>
      <c r="H324" s="62">
        <f t="shared" si="29"/>
        <v>4372194.8</v>
      </c>
    </row>
    <row r="325" spans="1:8" ht="12.75">
      <c r="A325" s="62" t="s">
        <v>28</v>
      </c>
      <c r="B325" s="62" t="s">
        <v>87</v>
      </c>
      <c r="C325" s="62">
        <v>47470</v>
      </c>
      <c r="D325" s="46">
        <f t="shared" si="27"/>
        <v>23735</v>
      </c>
      <c r="E325" s="62">
        <v>131282</v>
      </c>
      <c r="F325" s="62">
        <f t="shared" si="28"/>
        <v>65641</v>
      </c>
      <c r="G325" s="62">
        <v>0</v>
      </c>
      <c r="H325" s="62">
        <f t="shared" si="29"/>
        <v>0</v>
      </c>
    </row>
    <row r="326" spans="1:8" ht="12.75">
      <c r="A326" s="62" t="s">
        <v>28</v>
      </c>
      <c r="B326" s="62" t="s">
        <v>301</v>
      </c>
      <c r="C326" s="62">
        <v>3680</v>
      </c>
      <c r="D326" s="46">
        <f t="shared" si="27"/>
        <v>1840</v>
      </c>
      <c r="E326" s="62">
        <v>18512</v>
      </c>
      <c r="F326" s="62">
        <f t="shared" si="28"/>
        <v>9256</v>
      </c>
      <c r="G326" s="62">
        <v>0</v>
      </c>
      <c r="H326" s="62">
        <f t="shared" si="29"/>
        <v>0</v>
      </c>
    </row>
    <row r="327" spans="1:8" ht="12.75">
      <c r="A327" t="s">
        <v>32</v>
      </c>
      <c r="B327" t="s">
        <v>302</v>
      </c>
      <c r="C327" s="46">
        <v>16394964000</v>
      </c>
      <c r="D327" s="46">
        <f>C327/1000</f>
        <v>16394964</v>
      </c>
      <c r="E327" s="46">
        <v>53261257000</v>
      </c>
      <c r="F327" s="46">
        <f>E327/1000</f>
        <v>53261257</v>
      </c>
      <c r="G327">
        <v>0</v>
      </c>
      <c r="H327" s="46">
        <f>G327/1000</f>
        <v>0</v>
      </c>
    </row>
    <row r="328" spans="1:8" ht="12.75">
      <c r="A328" t="s">
        <v>32</v>
      </c>
      <c r="B328" t="s">
        <v>303</v>
      </c>
      <c r="C328" s="46">
        <v>100487534000</v>
      </c>
      <c r="D328" s="46">
        <f>C328/1000</f>
        <v>100487534</v>
      </c>
      <c r="E328" s="46">
        <v>121896864000</v>
      </c>
      <c r="F328" s="46">
        <f>E328/1000</f>
        <v>121896864</v>
      </c>
      <c r="G328">
        <v>0</v>
      </c>
      <c r="H328" s="46">
        <f>G328/1000</f>
        <v>0</v>
      </c>
    </row>
    <row r="329" spans="1:8" ht="12.75">
      <c r="A329" t="s">
        <v>32</v>
      </c>
      <c r="B329" t="s">
        <v>32</v>
      </c>
      <c r="C329" s="46">
        <v>1824423000</v>
      </c>
      <c r="D329" s="46">
        <f>C329/1000</f>
        <v>1824423</v>
      </c>
      <c r="E329" s="46">
        <v>3172789000</v>
      </c>
      <c r="F329" s="46">
        <f>E329/1000</f>
        <v>3172789</v>
      </c>
      <c r="G329" s="46">
        <v>173369500</v>
      </c>
      <c r="H329" s="46">
        <f>G329/1000</f>
        <v>173369.5</v>
      </c>
    </row>
    <row r="330" spans="1:8" ht="12.75">
      <c r="A330" s="62" t="s">
        <v>32</v>
      </c>
      <c r="B330" s="62" t="s">
        <v>302</v>
      </c>
      <c r="C330" s="62">
        <v>3473138</v>
      </c>
      <c r="D330" s="46">
        <f>C330/2</f>
        <v>1736569</v>
      </c>
      <c r="E330" s="62">
        <v>9429442</v>
      </c>
      <c r="F330" s="62">
        <f>E330/2</f>
        <v>4714721</v>
      </c>
      <c r="G330" s="62">
        <v>0</v>
      </c>
      <c r="H330" s="62">
        <f>G330/2</f>
        <v>0</v>
      </c>
    </row>
    <row r="331" spans="1:8" ht="12.75">
      <c r="A331" s="62" t="s">
        <v>32</v>
      </c>
      <c r="B331" s="62" t="s">
        <v>303</v>
      </c>
      <c r="C331" s="62">
        <v>20734476</v>
      </c>
      <c r="D331" s="46">
        <f>C331/2</f>
        <v>10367238</v>
      </c>
      <c r="E331" s="62">
        <v>27984554</v>
      </c>
      <c r="F331" s="62">
        <f>E331/2</f>
        <v>13992277</v>
      </c>
      <c r="G331" s="62">
        <v>0</v>
      </c>
      <c r="H331" s="62">
        <f>G331/2</f>
        <v>0</v>
      </c>
    </row>
    <row r="332" spans="1:8" ht="12.75">
      <c r="A332" s="62" t="s">
        <v>32</v>
      </c>
      <c r="B332" s="62" t="s">
        <v>32</v>
      </c>
      <c r="C332" s="62">
        <v>1029476</v>
      </c>
      <c r="D332" s="46">
        <f>C332/2</f>
        <v>514738</v>
      </c>
      <c r="E332" s="62">
        <v>1622908</v>
      </c>
      <c r="F332" s="62">
        <f>E332/2</f>
        <v>811454</v>
      </c>
      <c r="G332" s="62">
        <v>223047.2</v>
      </c>
      <c r="H332" s="62">
        <f>G332/2</f>
        <v>111523.6</v>
      </c>
    </row>
  </sheetData>
  <sheetProtection/>
  <autoFilter ref="A1:H332">
    <sortState ref="A2:H332">
      <sortCondition sortBy="value" ref="A2:A33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2021-02-11T19:53:03Z</cp:lastPrinted>
  <dcterms:created xsi:type="dcterms:W3CDTF">2008-01-22T12:17:40Z</dcterms:created>
  <dcterms:modified xsi:type="dcterms:W3CDTF">2023-07-03T18:47:23Z</dcterms:modified>
  <cp:category/>
  <cp:version/>
  <cp:contentType/>
  <cp:contentStatus/>
</cp:coreProperties>
</file>